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20730" windowHeight="9975" activeTab="2"/>
  </bookViews>
  <sheets>
    <sheet name="ՆԱԽԱՀԱՇԻՎ" sheetId="1" r:id="rId1"/>
    <sheet name="ampop" sheetId="2" r:id="rId2"/>
    <sheet name="caval" sheetId="3" r:id="rId3"/>
  </sheets>
  <calcPr calcId="125725"/>
</workbook>
</file>

<file path=xl/calcChain.xml><?xml version="1.0" encoding="utf-8"?>
<calcChain xmlns="http://schemas.openxmlformats.org/spreadsheetml/2006/main">
  <c r="F20" i="3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209"/>
  <c r="F210"/>
  <c r="F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6"/>
  <c r="F247"/>
  <c r="F248"/>
  <c r="F249"/>
  <c r="F250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79"/>
  <c r="F280"/>
  <c r="F281"/>
  <c r="F282"/>
  <c r="F283"/>
  <c r="F284"/>
  <c r="F285"/>
  <c r="F286"/>
  <c r="F287"/>
  <c r="F288"/>
  <c r="F289"/>
  <c r="F290"/>
  <c r="F19"/>
  <c r="F11"/>
  <c r="F12"/>
  <c r="F13"/>
  <c r="F14"/>
  <c r="F15"/>
  <c r="F16"/>
  <c r="F17"/>
  <c r="F10"/>
  <c r="E13" i="2"/>
  <c r="H16"/>
  <c r="G14"/>
  <c r="G16" s="1"/>
  <c r="G22" s="1"/>
  <c r="G27" s="1"/>
  <c r="F14"/>
  <c r="I13"/>
  <c r="F291" i="3" l="1"/>
  <c r="F292" s="1"/>
  <c r="F293" s="1"/>
  <c r="G28" i="2"/>
  <c r="G29" s="1"/>
  <c r="F15"/>
  <c r="F16" s="1"/>
  <c r="E14"/>
  <c r="G30" l="1"/>
  <c r="G31" s="1"/>
  <c r="F18"/>
  <c r="F21" s="1"/>
  <c r="F22" s="1"/>
  <c r="F27" s="1"/>
  <c r="E16"/>
  <c r="I14"/>
  <c r="E15"/>
  <c r="I15" s="1"/>
  <c r="I32" s="1"/>
  <c r="D2" s="1"/>
  <c r="F29" l="1"/>
  <c r="F28"/>
  <c r="H20"/>
  <c r="I20" s="1"/>
  <c r="H19"/>
  <c r="I16"/>
  <c r="E18"/>
  <c r="H21" l="1"/>
  <c r="H22" s="1"/>
  <c r="I19"/>
  <c r="F30"/>
  <c r="F31"/>
  <c r="I18"/>
  <c r="E21"/>
  <c r="I21" l="1"/>
  <c r="E22"/>
  <c r="E27" l="1"/>
  <c r="H25"/>
  <c r="I25" s="1"/>
  <c r="I22"/>
  <c r="H24"/>
  <c r="L64" i="1"/>
  <c r="L318"/>
  <c r="N318" s="1"/>
  <c r="G318"/>
  <c r="G262"/>
  <c r="L229"/>
  <c r="N229" s="1"/>
  <c r="L230"/>
  <c r="N230" s="1"/>
  <c r="L231"/>
  <c r="N231" s="1"/>
  <c r="L232"/>
  <c r="N232" s="1"/>
  <c r="L233"/>
  <c r="N233" s="1"/>
  <c r="L234"/>
  <c r="N234" s="1"/>
  <c r="L235"/>
  <c r="N235" s="1"/>
  <c r="L236"/>
  <c r="N236" s="1"/>
  <c r="L237"/>
  <c r="N237" s="1"/>
  <c r="L238"/>
  <c r="N238" s="1"/>
  <c r="L239"/>
  <c r="N239" s="1"/>
  <c r="L240"/>
  <c r="N240" s="1"/>
  <c r="L241"/>
  <c r="N241" s="1"/>
  <c r="L242"/>
  <c r="N242" s="1"/>
  <c r="L243"/>
  <c r="N243" s="1"/>
  <c r="L244"/>
  <c r="N244" s="1"/>
  <c r="L245"/>
  <c r="N245" s="1"/>
  <c r="L246"/>
  <c r="N246" s="1"/>
  <c r="L247"/>
  <c r="N247" s="1"/>
  <c r="L248"/>
  <c r="N248" s="1"/>
  <c r="L249"/>
  <c r="N249" s="1"/>
  <c r="L250"/>
  <c r="N250" s="1"/>
  <c r="L251"/>
  <c r="N251" s="1"/>
  <c r="L252"/>
  <c r="N252" s="1"/>
  <c r="L253"/>
  <c r="N253" s="1"/>
  <c r="L254"/>
  <c r="N254" s="1"/>
  <c r="L255"/>
  <c r="N255" s="1"/>
  <c r="L256"/>
  <c r="N256" s="1"/>
  <c r="L257"/>
  <c r="N257" s="1"/>
  <c r="L258"/>
  <c r="N258" s="1"/>
  <c r="N259"/>
  <c r="N260"/>
  <c r="L261"/>
  <c r="N261" s="1"/>
  <c r="L262"/>
  <c r="N262" s="1"/>
  <c r="L263"/>
  <c r="N263" s="1"/>
  <c r="L264"/>
  <c r="N264" s="1"/>
  <c r="L265"/>
  <c r="L266"/>
  <c r="N266" s="1"/>
  <c r="L267"/>
  <c r="N267" s="1"/>
  <c r="L268"/>
  <c r="N268" s="1"/>
  <c r="L269"/>
  <c r="L270"/>
  <c r="N270" s="1"/>
  <c r="L271"/>
  <c r="N271" s="1"/>
  <c r="L272"/>
  <c r="N272" s="1"/>
  <c r="L273"/>
  <c r="L274"/>
  <c r="N274" s="1"/>
  <c r="L275"/>
  <c r="N275" s="1"/>
  <c r="L276"/>
  <c r="N276" s="1"/>
  <c r="L277"/>
  <c r="L278"/>
  <c r="N278" s="1"/>
  <c r="L279"/>
  <c r="N279" s="1"/>
  <c r="N280"/>
  <c r="N282"/>
  <c r="L283"/>
  <c r="N283" s="1"/>
  <c r="L284"/>
  <c r="N284" s="1"/>
  <c r="L285"/>
  <c r="L286"/>
  <c r="N286" s="1"/>
  <c r="L287"/>
  <c r="N287" s="1"/>
  <c r="L288"/>
  <c r="N288" s="1"/>
  <c r="L289"/>
  <c r="L290"/>
  <c r="N290" s="1"/>
  <c r="L291"/>
  <c r="N291" s="1"/>
  <c r="L292"/>
  <c r="N292" s="1"/>
  <c r="L293"/>
  <c r="L294"/>
  <c r="N294" s="1"/>
  <c r="L295"/>
  <c r="N295" s="1"/>
  <c r="L296"/>
  <c r="N296" s="1"/>
  <c r="L297"/>
  <c r="L298"/>
  <c r="N298" s="1"/>
  <c r="L299"/>
  <c r="N299" s="1"/>
  <c r="L300"/>
  <c r="N300" s="1"/>
  <c r="L301"/>
  <c r="L302"/>
  <c r="N302" s="1"/>
  <c r="L303"/>
  <c r="N303" s="1"/>
  <c r="L304"/>
  <c r="N304" s="1"/>
  <c r="L305"/>
  <c r="L306"/>
  <c r="N306" s="1"/>
  <c r="L307"/>
  <c r="N307" s="1"/>
  <c r="L308"/>
  <c r="N308" s="1"/>
  <c r="L309"/>
  <c r="L310"/>
  <c r="N310" s="1"/>
  <c r="L311"/>
  <c r="N311" s="1"/>
  <c r="L312"/>
  <c r="N312" s="1"/>
  <c r="L313"/>
  <c r="L314"/>
  <c r="N314" s="1"/>
  <c r="L315"/>
  <c r="N315" s="1"/>
  <c r="L316"/>
  <c r="N316" s="1"/>
  <c r="L317"/>
  <c r="N317" s="1"/>
  <c r="G229"/>
  <c r="G230"/>
  <c r="E230" s="1"/>
  <c r="M230" s="1"/>
  <c r="G231"/>
  <c r="E231" s="1"/>
  <c r="M231" s="1"/>
  <c r="G232"/>
  <c r="E232" s="1"/>
  <c r="M232" s="1"/>
  <c r="G233"/>
  <c r="E233" s="1"/>
  <c r="M233" s="1"/>
  <c r="G234"/>
  <c r="E234" s="1"/>
  <c r="M234" s="1"/>
  <c r="G235"/>
  <c r="G236"/>
  <c r="G237"/>
  <c r="E237" s="1"/>
  <c r="M237" s="1"/>
  <c r="G238"/>
  <c r="E238" s="1"/>
  <c r="M238" s="1"/>
  <c r="G239"/>
  <c r="G240"/>
  <c r="G241"/>
  <c r="G242"/>
  <c r="E242" s="1"/>
  <c r="M242" s="1"/>
  <c r="G243"/>
  <c r="G244"/>
  <c r="E244" s="1"/>
  <c r="M244" s="1"/>
  <c r="G245"/>
  <c r="G246"/>
  <c r="G247"/>
  <c r="G248"/>
  <c r="E248" s="1"/>
  <c r="M248" s="1"/>
  <c r="G249"/>
  <c r="G250"/>
  <c r="G251"/>
  <c r="G252"/>
  <c r="E252" s="1"/>
  <c r="M252" s="1"/>
  <c r="G253"/>
  <c r="G254"/>
  <c r="G255"/>
  <c r="G256"/>
  <c r="E256" s="1"/>
  <c r="M256" s="1"/>
  <c r="G257"/>
  <c r="G258"/>
  <c r="G259"/>
  <c r="G260"/>
  <c r="E260" s="1"/>
  <c r="M260" s="1"/>
  <c r="G261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E280" s="1"/>
  <c r="M280" s="1"/>
  <c r="G281"/>
  <c r="G282"/>
  <c r="G283"/>
  <c r="G284"/>
  <c r="G285"/>
  <c r="G286"/>
  <c r="G287"/>
  <c r="G288"/>
  <c r="G289"/>
  <c r="G290"/>
  <c r="E290" s="1"/>
  <c r="M290" s="1"/>
  <c r="G291"/>
  <c r="G292"/>
  <c r="E292" s="1"/>
  <c r="M292" s="1"/>
  <c r="G293"/>
  <c r="G294"/>
  <c r="G295"/>
  <c r="G296"/>
  <c r="G297"/>
  <c r="G298"/>
  <c r="G299"/>
  <c r="G300"/>
  <c r="G301"/>
  <c r="G302"/>
  <c r="E302" s="1"/>
  <c r="M302" s="1"/>
  <c r="G303"/>
  <c r="G304"/>
  <c r="E304" s="1"/>
  <c r="M304" s="1"/>
  <c r="G305"/>
  <c r="G306"/>
  <c r="G307"/>
  <c r="G308"/>
  <c r="E308" s="1"/>
  <c r="M308" s="1"/>
  <c r="G309"/>
  <c r="G310"/>
  <c r="G311"/>
  <c r="G312"/>
  <c r="G313"/>
  <c r="G314"/>
  <c r="E314" s="1"/>
  <c r="M314" s="1"/>
  <c r="G315"/>
  <c r="G316"/>
  <c r="E316" s="1"/>
  <c r="M316" s="1"/>
  <c r="G317"/>
  <c r="E243"/>
  <c r="M243" s="1"/>
  <c r="E284"/>
  <c r="M284" s="1"/>
  <c r="E288"/>
  <c r="M288" s="1"/>
  <c r="E296"/>
  <c r="M296" s="1"/>
  <c r="E300"/>
  <c r="M300" s="1"/>
  <c r="E312"/>
  <c r="M312" s="1"/>
  <c r="N228"/>
  <c r="L228"/>
  <c r="G228"/>
  <c r="I24" i="2" l="1"/>
  <c r="I26" s="1"/>
  <c r="H26"/>
  <c r="H27" s="1"/>
  <c r="E28"/>
  <c r="E29" s="1"/>
  <c r="E228" i="1"/>
  <c r="M228" s="1"/>
  <c r="E318"/>
  <c r="M318" s="1"/>
  <c r="E272"/>
  <c r="M272" s="1"/>
  <c r="E264"/>
  <c r="M264" s="1"/>
  <c r="E276"/>
  <c r="M276" s="1"/>
  <c r="E268"/>
  <c r="M268" s="1"/>
  <c r="E266"/>
  <c r="M266" s="1"/>
  <c r="E278"/>
  <c r="M278" s="1"/>
  <c r="E313"/>
  <c r="M313" s="1"/>
  <c r="E310"/>
  <c r="M310" s="1"/>
  <c r="E309"/>
  <c r="M309" s="1"/>
  <c r="E306"/>
  <c r="M306" s="1"/>
  <c r="E305"/>
  <c r="M305" s="1"/>
  <c r="E301"/>
  <c r="M301" s="1"/>
  <c r="E298"/>
  <c r="M298" s="1"/>
  <c r="E297"/>
  <c r="M297" s="1"/>
  <c r="E294"/>
  <c r="M294" s="1"/>
  <c r="E293"/>
  <c r="M293" s="1"/>
  <c r="E289"/>
  <c r="M289" s="1"/>
  <c r="E286"/>
  <c r="M286" s="1"/>
  <c r="E285"/>
  <c r="M285" s="1"/>
  <c r="E282"/>
  <c r="M282" s="1"/>
  <c r="E281"/>
  <c r="M281" s="1"/>
  <c r="E277"/>
  <c r="M277" s="1"/>
  <c r="E274"/>
  <c r="M274" s="1"/>
  <c r="E273"/>
  <c r="M273" s="1"/>
  <c r="E270"/>
  <c r="M270" s="1"/>
  <c r="E269"/>
  <c r="M269" s="1"/>
  <c r="E265"/>
  <c r="M265" s="1"/>
  <c r="E261"/>
  <c r="M261" s="1"/>
  <c r="E259"/>
  <c r="M259" s="1"/>
  <c r="E258"/>
  <c r="M258" s="1"/>
  <c r="E257"/>
  <c r="M257" s="1"/>
  <c r="E255"/>
  <c r="M255" s="1"/>
  <c r="E254"/>
  <c r="M254" s="1"/>
  <c r="E253"/>
  <c r="M253" s="1"/>
  <c r="E251"/>
  <c r="M251" s="1"/>
  <c r="E250"/>
  <c r="M250" s="1"/>
  <c r="E249"/>
  <c r="M249" s="1"/>
  <c r="E247"/>
  <c r="M247" s="1"/>
  <c r="E246"/>
  <c r="M246" s="1"/>
  <c r="E245"/>
  <c r="M245" s="1"/>
  <c r="N313"/>
  <c r="N309"/>
  <c r="N305"/>
  <c r="N301"/>
  <c r="N297"/>
  <c r="N293"/>
  <c r="N289"/>
  <c r="N285"/>
  <c r="N281"/>
  <c r="N277"/>
  <c r="N273"/>
  <c r="N269"/>
  <c r="N265"/>
  <c r="E315"/>
  <c r="M315" s="1"/>
  <c r="E311"/>
  <c r="M311" s="1"/>
  <c r="E307"/>
  <c r="M307" s="1"/>
  <c r="E303"/>
  <c r="M303" s="1"/>
  <c r="E299"/>
  <c r="M299" s="1"/>
  <c r="E295"/>
  <c r="M295" s="1"/>
  <c r="E291"/>
  <c r="M291" s="1"/>
  <c r="E287"/>
  <c r="M287" s="1"/>
  <c r="E283"/>
  <c r="M283" s="1"/>
  <c r="E279"/>
  <c r="M279" s="1"/>
  <c r="E275"/>
  <c r="M275" s="1"/>
  <c r="E271"/>
  <c r="M271" s="1"/>
  <c r="E267"/>
  <c r="M267" s="1"/>
  <c r="E263"/>
  <c r="M263" s="1"/>
  <c r="E317"/>
  <c r="M317" s="1"/>
  <c r="E262"/>
  <c r="M262" s="1"/>
  <c r="E241"/>
  <c r="M241" s="1"/>
  <c r="E240"/>
  <c r="M240" s="1"/>
  <c r="E239"/>
  <c r="M239" s="1"/>
  <c r="E236"/>
  <c r="M236" s="1"/>
  <c r="E235"/>
  <c r="M235" s="1"/>
  <c r="E229"/>
  <c r="M229" s="1"/>
  <c r="L218"/>
  <c r="N218" s="1"/>
  <c r="L221"/>
  <c r="G219"/>
  <c r="G220"/>
  <c r="G221"/>
  <c r="G222"/>
  <c r="G223"/>
  <c r="G224"/>
  <c r="L220"/>
  <c r="L222"/>
  <c r="E222" s="1"/>
  <c r="M222" s="1"/>
  <c r="L223"/>
  <c r="N217"/>
  <c r="L219"/>
  <c r="N219" s="1"/>
  <c r="G216"/>
  <c r="G217"/>
  <c r="G218"/>
  <c r="L215"/>
  <c r="N215" s="1"/>
  <c r="G215"/>
  <c r="H28" i="2" l="1"/>
  <c r="H29" s="1"/>
  <c r="I29" s="1"/>
  <c r="I27"/>
  <c r="E30"/>
  <c r="E31" s="1"/>
  <c r="E224" i="1"/>
  <c r="E218"/>
  <c r="M218" s="1"/>
  <c r="N319"/>
  <c r="M319"/>
  <c r="E220"/>
  <c r="M220" s="1"/>
  <c r="M224"/>
  <c r="E223"/>
  <c r="M223" s="1"/>
  <c r="N223"/>
  <c r="N222"/>
  <c r="E221"/>
  <c r="M221" s="1"/>
  <c r="N221"/>
  <c r="N220"/>
  <c r="E219"/>
  <c r="M219" s="1"/>
  <c r="E217"/>
  <c r="M217" s="1"/>
  <c r="E216"/>
  <c r="M216" s="1"/>
  <c r="N216"/>
  <c r="E215"/>
  <c r="M215" s="1"/>
  <c r="L208"/>
  <c r="N208" s="1"/>
  <c r="L209"/>
  <c r="N209" s="1"/>
  <c r="N210"/>
  <c r="N211"/>
  <c r="G208"/>
  <c r="G209"/>
  <c r="G210"/>
  <c r="E210" s="1"/>
  <c r="M210" s="1"/>
  <c r="G211"/>
  <c r="E211" s="1"/>
  <c r="M211" s="1"/>
  <c r="L204"/>
  <c r="N204" s="1"/>
  <c r="L205"/>
  <c r="N205" s="1"/>
  <c r="L206"/>
  <c r="N206" s="1"/>
  <c r="L207"/>
  <c r="N207" s="1"/>
  <c r="G204"/>
  <c r="G205"/>
  <c r="G206"/>
  <c r="G207"/>
  <c r="E204"/>
  <c r="M204" s="1"/>
  <c r="E205"/>
  <c r="M205" s="1"/>
  <c r="E206"/>
  <c r="M206" s="1"/>
  <c r="E207"/>
  <c r="M207" s="1"/>
  <c r="L201"/>
  <c r="N201" s="1"/>
  <c r="L202"/>
  <c r="N202" s="1"/>
  <c r="L203"/>
  <c r="N203" s="1"/>
  <c r="G201"/>
  <c r="G202"/>
  <c r="G203"/>
  <c r="L198"/>
  <c r="N198" s="1"/>
  <c r="L199"/>
  <c r="N199" s="1"/>
  <c r="L200"/>
  <c r="N200" s="1"/>
  <c r="G198"/>
  <c r="G199"/>
  <c r="G200"/>
  <c r="L195"/>
  <c r="N195" s="1"/>
  <c r="L196"/>
  <c r="N196" s="1"/>
  <c r="L197"/>
  <c r="N197" s="1"/>
  <c r="G195"/>
  <c r="G196"/>
  <c r="G197"/>
  <c r="L191"/>
  <c r="N191" s="1"/>
  <c r="L192"/>
  <c r="N192" s="1"/>
  <c r="L193"/>
  <c r="N193" s="1"/>
  <c r="L194"/>
  <c r="N194" s="1"/>
  <c r="G191"/>
  <c r="G192"/>
  <c r="G193"/>
  <c r="E193" s="1"/>
  <c r="M193" s="1"/>
  <c r="G194"/>
  <c r="E194" s="1"/>
  <c r="M194" s="1"/>
  <c r="E191"/>
  <c r="M191" s="1"/>
  <c r="L186"/>
  <c r="G187"/>
  <c r="G188"/>
  <c r="G189"/>
  <c r="G190"/>
  <c r="L187"/>
  <c r="L188"/>
  <c r="E188" s="1"/>
  <c r="M188" s="1"/>
  <c r="L189"/>
  <c r="L190"/>
  <c r="L183"/>
  <c r="L184"/>
  <c r="N184" s="1"/>
  <c r="L185"/>
  <c r="N186"/>
  <c r="G183"/>
  <c r="G184"/>
  <c r="G185"/>
  <c r="G186"/>
  <c r="L180"/>
  <c r="N180" s="1"/>
  <c r="L181"/>
  <c r="N181" s="1"/>
  <c r="N182"/>
  <c r="G180"/>
  <c r="G181"/>
  <c r="G182"/>
  <c r="L178"/>
  <c r="N178" s="1"/>
  <c r="L179"/>
  <c r="G176"/>
  <c r="G177"/>
  <c r="G178"/>
  <c r="G179"/>
  <c r="L175"/>
  <c r="N175" s="1"/>
  <c r="L176"/>
  <c r="L177"/>
  <c r="N177" s="1"/>
  <c r="L172"/>
  <c r="N172" s="1"/>
  <c r="L173"/>
  <c r="N173" s="1"/>
  <c r="L174"/>
  <c r="N174" s="1"/>
  <c r="G173"/>
  <c r="G174"/>
  <c r="G175"/>
  <c r="L170"/>
  <c r="L171"/>
  <c r="N171" s="1"/>
  <c r="G169"/>
  <c r="G170"/>
  <c r="G171"/>
  <c r="G172"/>
  <c r="E169"/>
  <c r="M169" s="1"/>
  <c r="N169"/>
  <c r="G166"/>
  <c r="G167"/>
  <c r="G168"/>
  <c r="L165"/>
  <c r="L166"/>
  <c r="L167"/>
  <c r="N167" s="1"/>
  <c r="L168"/>
  <c r="N168" s="1"/>
  <c r="N165"/>
  <c r="N166"/>
  <c r="G162"/>
  <c r="G163"/>
  <c r="G164"/>
  <c r="G165"/>
  <c r="G160"/>
  <c r="G161"/>
  <c r="L158"/>
  <c r="L159"/>
  <c r="N159" s="1"/>
  <c r="L160"/>
  <c r="L161"/>
  <c r="N161" s="1"/>
  <c r="L162"/>
  <c r="N162" s="1"/>
  <c r="L163"/>
  <c r="L164"/>
  <c r="N164" s="1"/>
  <c r="L157"/>
  <c r="N157" s="1"/>
  <c r="L156"/>
  <c r="N156" s="1"/>
  <c r="L155"/>
  <c r="G156"/>
  <c r="G157"/>
  <c r="G158"/>
  <c r="G159"/>
  <c r="E159" s="1"/>
  <c r="M159" s="1"/>
  <c r="G155"/>
  <c r="G150"/>
  <c r="L150"/>
  <c r="N150" s="1"/>
  <c r="G149"/>
  <c r="L149"/>
  <c r="N149" s="1"/>
  <c r="G147"/>
  <c r="L148"/>
  <c r="N148" s="1"/>
  <c r="L147"/>
  <c r="N147" s="1"/>
  <c r="G145"/>
  <c r="L146"/>
  <c r="N146" s="1"/>
  <c r="L145"/>
  <c r="G143"/>
  <c r="L144"/>
  <c r="N144" s="1"/>
  <c r="L143"/>
  <c r="N143" s="1"/>
  <c r="G141"/>
  <c r="L141"/>
  <c r="N141" s="1"/>
  <c r="L142"/>
  <c r="G139"/>
  <c r="L140"/>
  <c r="N140" s="1"/>
  <c r="L139"/>
  <c r="N139" s="1"/>
  <c r="L137"/>
  <c r="N137" s="1"/>
  <c r="L138"/>
  <c r="N138" s="1"/>
  <c r="G137"/>
  <c r="G135"/>
  <c r="L136"/>
  <c r="N136" s="1"/>
  <c r="L135"/>
  <c r="N135" s="1"/>
  <c r="G134"/>
  <c r="L134"/>
  <c r="N134" s="1"/>
  <c r="G133"/>
  <c r="L133"/>
  <c r="N133" s="1"/>
  <c r="G132"/>
  <c r="L132"/>
  <c r="L131"/>
  <c r="N131" s="1"/>
  <c r="G131"/>
  <c r="L130"/>
  <c r="N130" s="1"/>
  <c r="G130"/>
  <c r="G128"/>
  <c r="E128" s="1"/>
  <c r="M128" s="1"/>
  <c r="L129"/>
  <c r="N129" s="1"/>
  <c r="L128"/>
  <c r="N128" s="1"/>
  <c r="L127"/>
  <c r="N127" s="1"/>
  <c r="L126"/>
  <c r="G126"/>
  <c r="L124"/>
  <c r="N124" s="1"/>
  <c r="G124"/>
  <c r="L125"/>
  <c r="N125" s="1"/>
  <c r="L123"/>
  <c r="N123" s="1"/>
  <c r="G123"/>
  <c r="L122"/>
  <c r="N122" s="1"/>
  <c r="G122"/>
  <c r="L121"/>
  <c r="N121" s="1"/>
  <c r="G121"/>
  <c r="L120"/>
  <c r="N120" s="1"/>
  <c r="L119"/>
  <c r="G119"/>
  <c r="L118"/>
  <c r="N118" s="1"/>
  <c r="G118"/>
  <c r="L116"/>
  <c r="N116" s="1"/>
  <c r="L117"/>
  <c r="G116"/>
  <c r="L115"/>
  <c r="N115" s="1"/>
  <c r="G115"/>
  <c r="L114"/>
  <c r="G114"/>
  <c r="L113"/>
  <c r="N113" s="1"/>
  <c r="G113"/>
  <c r="G36"/>
  <c r="E36" s="1"/>
  <c r="M36" s="1"/>
  <c r="M35"/>
  <c r="G35"/>
  <c r="E35" s="1"/>
  <c r="G34"/>
  <c r="E34" s="1"/>
  <c r="M34" s="1"/>
  <c r="M33"/>
  <c r="G33"/>
  <c r="E33" s="1"/>
  <c r="G32"/>
  <c r="E32" s="1"/>
  <c r="M32" s="1"/>
  <c r="G31"/>
  <c r="E31" s="1"/>
  <c r="M31" s="1"/>
  <c r="G30"/>
  <c r="E30" s="1"/>
  <c r="M30" s="1"/>
  <c r="G29"/>
  <c r="E29" s="1"/>
  <c r="M29" s="1"/>
  <c r="G28"/>
  <c r="E28" s="1"/>
  <c r="M28" s="1"/>
  <c r="G27"/>
  <c r="E27" s="1"/>
  <c r="M27" s="1"/>
  <c r="G26"/>
  <c r="E26" s="1"/>
  <c r="M26" s="1"/>
  <c r="I28" i="2" l="1"/>
  <c r="H31"/>
  <c r="I31" s="1"/>
  <c r="D1" s="1"/>
  <c r="H30"/>
  <c r="I30" s="1"/>
  <c r="E172" i="1"/>
  <c r="M172" s="1"/>
  <c r="E174"/>
  <c r="M174" s="1"/>
  <c r="N114"/>
  <c r="E114"/>
  <c r="M114" s="1"/>
  <c r="E190"/>
  <c r="M190" s="1"/>
  <c r="E113"/>
  <c r="M113" s="1"/>
  <c r="E171"/>
  <c r="M171" s="1"/>
  <c r="N119"/>
  <c r="E119"/>
  <c r="M119" s="1"/>
  <c r="E116"/>
  <c r="M116" s="1"/>
  <c r="E155"/>
  <c r="M155" s="1"/>
  <c r="E192"/>
  <c r="M192" s="1"/>
  <c r="E163"/>
  <c r="M163" s="1"/>
  <c r="E209"/>
  <c r="M209" s="1"/>
  <c r="E170"/>
  <c r="M170" s="1"/>
  <c r="E175"/>
  <c r="M175" s="1"/>
  <c r="E165"/>
  <c r="M165" s="1"/>
  <c r="N170"/>
  <c r="E173"/>
  <c r="M173" s="1"/>
  <c r="E181"/>
  <c r="M181" s="1"/>
  <c r="E196"/>
  <c r="M196" s="1"/>
  <c r="N226"/>
  <c r="M226"/>
  <c r="E134"/>
  <c r="M134" s="1"/>
  <c r="E208"/>
  <c r="M208" s="1"/>
  <c r="E203"/>
  <c r="M203" s="1"/>
  <c r="E202"/>
  <c r="M202" s="1"/>
  <c r="E201"/>
  <c r="M201" s="1"/>
  <c r="E200"/>
  <c r="M200" s="1"/>
  <c r="E199"/>
  <c r="M199" s="1"/>
  <c r="E198"/>
  <c r="M198" s="1"/>
  <c r="E197"/>
  <c r="M197" s="1"/>
  <c r="E195"/>
  <c r="M195" s="1"/>
  <c r="N190"/>
  <c r="E189"/>
  <c r="M189" s="1"/>
  <c r="N189"/>
  <c r="N188"/>
  <c r="E187"/>
  <c r="M187" s="1"/>
  <c r="N187"/>
  <c r="E186"/>
  <c r="M186" s="1"/>
  <c r="E185"/>
  <c r="M185" s="1"/>
  <c r="N185"/>
  <c r="E167"/>
  <c r="M167" s="1"/>
  <c r="E184"/>
  <c r="M184" s="1"/>
  <c r="E183"/>
  <c r="M183" s="1"/>
  <c r="N183"/>
  <c r="E182"/>
  <c r="M182" s="1"/>
  <c r="E180"/>
  <c r="M180" s="1"/>
  <c r="E179"/>
  <c r="M179" s="1"/>
  <c r="N179"/>
  <c r="E178"/>
  <c r="M178" s="1"/>
  <c r="E177"/>
  <c r="M177" s="1"/>
  <c r="E176"/>
  <c r="M176" s="1"/>
  <c r="N176"/>
  <c r="E168"/>
  <c r="M168" s="1"/>
  <c r="E166"/>
  <c r="M166" s="1"/>
  <c r="E164"/>
  <c r="M164" s="1"/>
  <c r="N163"/>
  <c r="E162"/>
  <c r="M162" s="1"/>
  <c r="E161"/>
  <c r="M161" s="1"/>
  <c r="E160"/>
  <c r="M160" s="1"/>
  <c r="N160"/>
  <c r="E158"/>
  <c r="M158" s="1"/>
  <c r="N158"/>
  <c r="E157"/>
  <c r="M157" s="1"/>
  <c r="E156"/>
  <c r="M156" s="1"/>
  <c r="N155"/>
  <c r="E147"/>
  <c r="M147" s="1"/>
  <c r="E150"/>
  <c r="M150" s="1"/>
  <c r="E130"/>
  <c r="M130" s="1"/>
  <c r="E141"/>
  <c r="M141" s="1"/>
  <c r="E139"/>
  <c r="M139" s="1"/>
  <c r="E145"/>
  <c r="M145" s="1"/>
  <c r="E137"/>
  <c r="M137" s="1"/>
  <c r="N142"/>
  <c r="N145"/>
  <c r="E149"/>
  <c r="M149" s="1"/>
  <c r="E143"/>
  <c r="M143" s="1"/>
  <c r="E135"/>
  <c r="M135" s="1"/>
  <c r="E131"/>
  <c r="M131" s="1"/>
  <c r="E132"/>
  <c r="M132" s="1"/>
  <c r="N132"/>
  <c r="E115"/>
  <c r="M115" s="1"/>
  <c r="E133"/>
  <c r="M133" s="1"/>
  <c r="E118"/>
  <c r="M118" s="1"/>
  <c r="E123"/>
  <c r="M123" s="1"/>
  <c r="E121"/>
  <c r="M121" s="1"/>
  <c r="E122"/>
  <c r="M122" s="1"/>
  <c r="E124"/>
  <c r="M124" s="1"/>
  <c r="E126"/>
  <c r="M126" s="1"/>
  <c r="N126"/>
  <c r="N212" l="1"/>
  <c r="M212"/>
  <c r="N152"/>
  <c r="M152"/>
  <c r="L109"/>
  <c r="G109"/>
  <c r="L108"/>
  <c r="G108"/>
  <c r="L107"/>
  <c r="G107"/>
  <c r="L106"/>
  <c r="N106" s="1"/>
  <c r="G106"/>
  <c r="L105"/>
  <c r="N105" s="1"/>
  <c r="G105"/>
  <c r="L104"/>
  <c r="G104"/>
  <c r="L103"/>
  <c r="N103" s="1"/>
  <c r="G103"/>
  <c r="E103" s="1"/>
  <c r="L99"/>
  <c r="N99" s="1"/>
  <c r="L100"/>
  <c r="N100" s="1"/>
  <c r="L101"/>
  <c r="N101" s="1"/>
  <c r="L102"/>
  <c r="N102" s="1"/>
  <c r="G102"/>
  <c r="G101"/>
  <c r="G100"/>
  <c r="G99"/>
  <c r="L96"/>
  <c r="N96" s="1"/>
  <c r="L97"/>
  <c r="N97" s="1"/>
  <c r="L98"/>
  <c r="N98" s="1"/>
  <c r="L95"/>
  <c r="N95" s="1"/>
  <c r="G95"/>
  <c r="G96"/>
  <c r="G97"/>
  <c r="G98"/>
  <c r="G94"/>
  <c r="L94"/>
  <c r="L93"/>
  <c r="N93" s="1"/>
  <c r="G93"/>
  <c r="E107" l="1"/>
  <c r="M107" s="1"/>
  <c r="E109"/>
  <c r="M109" s="1"/>
  <c r="E99"/>
  <c r="M99" s="1"/>
  <c r="E95"/>
  <c r="M95" s="1"/>
  <c r="E105"/>
  <c r="M105" s="1"/>
  <c r="N107"/>
  <c r="E100"/>
  <c r="M100" s="1"/>
  <c r="M94"/>
  <c r="E102"/>
  <c r="M102" s="1"/>
  <c r="E104"/>
  <c r="M104" s="1"/>
  <c r="M103"/>
  <c r="N94"/>
  <c r="M98"/>
  <c r="M108"/>
  <c r="E101"/>
  <c r="M101" s="1"/>
  <c r="E106"/>
  <c r="M106" s="1"/>
  <c r="N108"/>
  <c r="N104"/>
  <c r="M96"/>
  <c r="N109"/>
  <c r="E97"/>
  <c r="M97" s="1"/>
  <c r="E93"/>
  <c r="M93" s="1"/>
  <c r="N110" l="1"/>
  <c r="M110"/>
  <c r="L75" l="1"/>
  <c r="L76"/>
  <c r="L77"/>
  <c r="L78"/>
  <c r="L79"/>
  <c r="L80"/>
  <c r="L81"/>
  <c r="L82"/>
  <c r="L83"/>
  <c r="L84"/>
  <c r="L85"/>
  <c r="L86"/>
  <c r="L87"/>
  <c r="L88"/>
  <c r="L74"/>
  <c r="N12"/>
  <c r="G76"/>
  <c r="G77"/>
  <c r="G78"/>
  <c r="G79"/>
  <c r="G80"/>
  <c r="G81"/>
  <c r="G82"/>
  <c r="G83"/>
  <c r="G84"/>
  <c r="G85"/>
  <c r="G86"/>
  <c r="G87"/>
  <c r="G88"/>
  <c r="G75"/>
  <c r="G74"/>
  <c r="G55"/>
  <c r="G56"/>
  <c r="G57"/>
  <c r="G58"/>
  <c r="G59"/>
  <c r="G60"/>
  <c r="G61"/>
  <c r="G62"/>
  <c r="G63"/>
  <c r="G64"/>
  <c r="G65"/>
  <c r="G66"/>
  <c r="G67"/>
  <c r="G68"/>
  <c r="G69"/>
  <c r="G70"/>
  <c r="G51"/>
  <c r="G52"/>
  <c r="G53"/>
  <c r="G54"/>
  <c r="G48"/>
  <c r="G49"/>
  <c r="G50"/>
  <c r="G46"/>
  <c r="G47"/>
  <c r="G43"/>
  <c r="G44"/>
  <c r="G45"/>
  <c r="G42"/>
  <c r="G41"/>
  <c r="G40"/>
  <c r="G25"/>
  <c r="E25" s="1"/>
  <c r="G22"/>
  <c r="E22" s="1"/>
  <c r="G23"/>
  <c r="E23" s="1"/>
  <c r="G24"/>
  <c r="E24" s="1"/>
  <c r="G21"/>
  <c r="E21" s="1"/>
  <c r="G12"/>
  <c r="G13"/>
  <c r="G14"/>
  <c r="G15"/>
  <c r="G16"/>
  <c r="G17"/>
  <c r="G18"/>
  <c r="G11"/>
  <c r="M22" l="1"/>
  <c r="M23"/>
  <c r="M24"/>
  <c r="M25"/>
  <c r="M21"/>
  <c r="N38" s="1"/>
  <c r="M18"/>
  <c r="M88"/>
  <c r="N88"/>
  <c r="M87"/>
  <c r="N87"/>
  <c r="M86"/>
  <c r="N86"/>
  <c r="M85"/>
  <c r="N85"/>
  <c r="M84"/>
  <c r="N84"/>
  <c r="M83"/>
  <c r="N83"/>
  <c r="M82"/>
  <c r="N82"/>
  <c r="M81"/>
  <c r="N81"/>
  <c r="M80"/>
  <c r="N80"/>
  <c r="M79"/>
  <c r="N79"/>
  <c r="M78"/>
  <c r="N78"/>
  <c r="M77"/>
  <c r="N77"/>
  <c r="M75"/>
  <c r="M76"/>
  <c r="N75"/>
  <c r="N76"/>
  <c r="M74"/>
  <c r="N74"/>
  <c r="M70"/>
  <c r="L70"/>
  <c r="N70" s="1"/>
  <c r="M69"/>
  <c r="L69"/>
  <c r="N69" s="1"/>
  <c r="M68"/>
  <c r="L68"/>
  <c r="N68" s="1"/>
  <c r="M67"/>
  <c r="L67"/>
  <c r="N67" s="1"/>
  <c r="M66"/>
  <c r="L66"/>
  <c r="N66" s="1"/>
  <c r="M65"/>
  <c r="M64"/>
  <c r="N64"/>
  <c r="M62"/>
  <c r="M63"/>
  <c r="L62"/>
  <c r="N62" s="1"/>
  <c r="L63"/>
  <c r="N63" s="1"/>
  <c r="M56"/>
  <c r="M57"/>
  <c r="M58"/>
  <c r="M59"/>
  <c r="M60"/>
  <c r="M61"/>
  <c r="L56"/>
  <c r="N56" s="1"/>
  <c r="L57"/>
  <c r="N57" s="1"/>
  <c r="L58"/>
  <c r="N58" s="1"/>
  <c r="L59"/>
  <c r="N59" s="1"/>
  <c r="L60"/>
  <c r="N60" s="1"/>
  <c r="L61"/>
  <c r="N61" s="1"/>
  <c r="M90" l="1"/>
  <c r="N90"/>
  <c r="M38"/>
  <c r="M55"/>
  <c r="L55"/>
  <c r="N55" s="1"/>
  <c r="M54"/>
  <c r="L54"/>
  <c r="N54" s="1"/>
  <c r="M53"/>
  <c r="L53"/>
  <c r="N53" s="1"/>
  <c r="M49"/>
  <c r="M50"/>
  <c r="M51"/>
  <c r="M52"/>
  <c r="L49"/>
  <c r="N49" s="1"/>
  <c r="L50"/>
  <c r="N50" s="1"/>
  <c r="L51"/>
  <c r="N51" s="1"/>
  <c r="L52"/>
  <c r="N52" s="1"/>
  <c r="M45"/>
  <c r="M46"/>
  <c r="M47"/>
  <c r="M48"/>
  <c r="L45"/>
  <c r="N45" s="1"/>
  <c r="L46"/>
  <c r="N46" s="1"/>
  <c r="L47"/>
  <c r="N47" s="1"/>
  <c r="L48"/>
  <c r="N48" s="1"/>
  <c r="M41"/>
  <c r="M42"/>
  <c r="M43"/>
  <c r="M44"/>
  <c r="L41"/>
  <c r="N41" s="1"/>
  <c r="L42"/>
  <c r="N42" s="1"/>
  <c r="L43"/>
  <c r="N43" s="1"/>
  <c r="L44"/>
  <c r="N44" s="1"/>
  <c r="M40"/>
  <c r="L40"/>
  <c r="N40" s="1"/>
  <c r="M12"/>
  <c r="L18"/>
  <c r="N18" s="1"/>
  <c r="L16"/>
  <c r="N16" s="1"/>
  <c r="M16"/>
  <c r="M14"/>
  <c r="M15"/>
  <c r="M17"/>
  <c r="L13"/>
  <c r="N13" s="1"/>
  <c r="L14"/>
  <c r="N14" s="1"/>
  <c r="L15"/>
  <c r="N15" s="1"/>
  <c r="L17"/>
  <c r="N17" s="1"/>
  <c r="L11"/>
  <c r="N11" s="1"/>
  <c r="N71" l="1"/>
  <c r="M71"/>
  <c r="N19" l="1"/>
  <c r="N321" s="1"/>
  <c r="M13"/>
  <c r="M11"/>
  <c r="N323" l="1"/>
  <c r="M19"/>
  <c r="M321" s="1"/>
  <c r="N322"/>
  <c r="N324" l="1"/>
  <c r="N325" s="1"/>
  <c r="N326" s="1"/>
  <c r="M323"/>
  <c r="M322"/>
  <c r="M324" l="1"/>
  <c r="M325" s="1"/>
  <c r="M326" s="1"/>
  <c r="M5" s="1"/>
</calcChain>
</file>

<file path=xl/sharedStrings.xml><?xml version="1.0" encoding="utf-8"?>
<sst xmlns="http://schemas.openxmlformats.org/spreadsheetml/2006/main" count="1730" uniqueCount="602">
  <si>
    <t xml:space="preserve">                                          Նախահաշվային արժեքը կազմում է</t>
  </si>
  <si>
    <t>հ³½.¹ր.</t>
  </si>
  <si>
    <t>N</t>
  </si>
  <si>
    <t>²ßË³ï³ÝùÇ ³Ýí³ÝáõÙÁ</t>
  </si>
  <si>
    <t>â³÷Ù³Ý ÙÇ³íáñ</t>
  </si>
  <si>
    <t>ø³Ý³ÏÁ</t>
  </si>
  <si>
    <t>Մեկ միավորի ընդհանուր արժեքը                                                                (հազ. դրամ)</t>
  </si>
  <si>
    <t>Այդ թվում`</t>
  </si>
  <si>
    <t>ԸÝ¹Ñ³Ýáõñ ³ñÅ»ùÁ /Ñ³½.¹ñ³Ù/</t>
  </si>
  <si>
    <t>Նյութերի ³ñÅ»ùÁ /Ñ³½.¹ñ³Ù/</t>
  </si>
  <si>
    <t>²շË³ï³í³ñÓÁ</t>
  </si>
  <si>
    <t>ÜÛáõÃ»ñÇ ծախսը և ³ñÅ»ùÁ 1 միավորի</t>
  </si>
  <si>
    <t xml:space="preserve">Áëï ÝáñÙ»ñÇ </t>
  </si>
  <si>
    <t xml:space="preserve">·áñÍáÕ ·Ý»ñáí </t>
  </si>
  <si>
    <t>ԱÝí³ÝáõÙÁ</t>
  </si>
  <si>
    <t>â³÷ի ÙÇ³íáñ</t>
  </si>
  <si>
    <t xml:space="preserve">ԱñÅ»ùÁ </t>
  </si>
  <si>
    <t>ÀÝ¹³Ù»ÝÁ</t>
  </si>
  <si>
    <t>ì»ñ³¹Çñ Í³Ëë»ñ 13.3%</t>
  </si>
  <si>
    <t>Þ³ÑáõÛÃ  11%</t>
  </si>
  <si>
    <t xml:space="preserve">Ü ² Ê ² Ð ² Þ Æ ì   </t>
  </si>
  <si>
    <t>քմ</t>
  </si>
  <si>
    <t>Հարդարման աշխատանքներ</t>
  </si>
  <si>
    <t>հատ</t>
  </si>
  <si>
    <t>Ընդամենը</t>
  </si>
  <si>
    <t>ԱՄԲՈՂՋԸ</t>
  </si>
  <si>
    <t>ԱԱՀ 20%</t>
  </si>
  <si>
    <t>ծեփամածիկ</t>
  </si>
  <si>
    <t>կգ</t>
  </si>
  <si>
    <t>ներկ</t>
  </si>
  <si>
    <t>տն</t>
  </si>
  <si>
    <t>Կառույցի ուժեղացման և վերկառուցման</t>
  </si>
  <si>
    <t>ÁÝ¹Ñ³Ýáõñ ³ñÅ»ùÁ  ¶=1.05x1.02x1.1=1.1781 /Ñ³½.¹ñ³Ù/</t>
  </si>
  <si>
    <t>Բետոնե նախապատ. շերտի կառուցում B 7,5 դասի բետոնով</t>
  </si>
  <si>
    <t>խմ</t>
  </si>
  <si>
    <t>Ե/բետոնե դիաֆրագմաների կառուցում B 20 դասի բետոնով</t>
  </si>
  <si>
    <t>բետոն B 7,5</t>
  </si>
  <si>
    <t>բետոն B 20</t>
  </si>
  <si>
    <t>Ծածկի բետոնացում B 20 դասի բետոնով</t>
  </si>
  <si>
    <t xml:space="preserve">Ե/բետենե միաձույլ պատերի կառուցում B20 դասի բետոնով </t>
  </si>
  <si>
    <t>Երկաթ բետոնե աշխատանքներ</t>
  </si>
  <si>
    <t>Դիաֆրագմաների ամրանավորում</t>
  </si>
  <si>
    <t xml:space="preserve">խմ    </t>
  </si>
  <si>
    <t>ամրան</t>
  </si>
  <si>
    <t>Ծածկի ամրանավորում</t>
  </si>
  <si>
    <t>Պատերի ամրանավորում</t>
  </si>
  <si>
    <t xml:space="preserve">Հեծանների և սյուներ հանգույցների քանդում </t>
  </si>
  <si>
    <t>մ/օր</t>
  </si>
  <si>
    <t xml:space="preserve">Ջրամատակարարման համակարգ </t>
  </si>
  <si>
    <t>Մետաղապլաստե խողովակների տեղադրում Ф 50</t>
  </si>
  <si>
    <t>գ/մ</t>
  </si>
  <si>
    <t>խողովակ Ф50</t>
  </si>
  <si>
    <t>Մետաղապլաստե խողովակների տեղադրում Ф 40</t>
  </si>
  <si>
    <t>Մետաղապլաստե խողովակների տեղադրում Ф 32</t>
  </si>
  <si>
    <t>Մետաղապլաստե խողովակների տեղադրում Ф 25</t>
  </si>
  <si>
    <t>Մետաղապլաստե խողովակների տեղադրում Ф 20</t>
  </si>
  <si>
    <t>խողովակ Ф40</t>
  </si>
  <si>
    <t>խողովակ Ф32</t>
  </si>
  <si>
    <t>խողովակ Ф25</t>
  </si>
  <si>
    <t>խողովակ Ф20</t>
  </si>
  <si>
    <t>Գնդային փականի տեղադրում Ф32</t>
  </si>
  <si>
    <t>Գնդային փականի տեղադրում Ф25</t>
  </si>
  <si>
    <t>Գնդային փականի տեղադրում Ф20</t>
  </si>
  <si>
    <t>Գնդային փականի տեղադրում Ф15</t>
  </si>
  <si>
    <t>փական Ф32</t>
  </si>
  <si>
    <t>փական Ф25</t>
  </si>
  <si>
    <t>փական Ф20</t>
  </si>
  <si>
    <t>փական Ф15</t>
  </si>
  <si>
    <t>Ճկուն կցորդիչի տեղադրում de32xDN25</t>
  </si>
  <si>
    <t>Ճկուն կցորդիչի տեղադրում De25xDN20</t>
  </si>
  <si>
    <t>Ճկուն կցորդիչի տեղադրում De20xDN15</t>
  </si>
  <si>
    <t>Ճկուն կցորդիչի տեղադրում DN50xDN50</t>
  </si>
  <si>
    <t>կցորդիչ de32xDN25</t>
  </si>
  <si>
    <t>կցորդիչ De25xDN20</t>
  </si>
  <si>
    <t>կցորդիչ De20xDN15</t>
  </si>
  <si>
    <t>կցորդիչ DN50xDN50</t>
  </si>
  <si>
    <t>Ջրի ֆիլտրի տեղադրում DN50</t>
  </si>
  <si>
    <t>Ջրի ֆիլտր DN50</t>
  </si>
  <si>
    <t>Ջրաչափի տեղադրում DN50</t>
  </si>
  <si>
    <t>Ջրաչափ DN50</t>
  </si>
  <si>
    <t>Փականի տեղադրում DN50</t>
  </si>
  <si>
    <t>Փական DN50</t>
  </si>
  <si>
    <t>եռաբաշխիչ</t>
  </si>
  <si>
    <t>եռաբաշխիչ 50X25X50</t>
  </si>
  <si>
    <t>Անցումային եռաբաշխիչի տեղադրում 50X25X50</t>
  </si>
  <si>
    <t>Անցումային եռաբաշխիչի տեղադրում 40X20X40</t>
  </si>
  <si>
    <t>Անցումային եռաբաշխիչի տեղադրում 40X32X40</t>
  </si>
  <si>
    <t>Անցումային եռաբաշխիչի տեղադրում 25X20X25</t>
  </si>
  <si>
    <t>Անցումային եռաբաշխիչի տեղադրում 25X32X25</t>
  </si>
  <si>
    <t>եռաբաշխիչ 25X32X25</t>
  </si>
  <si>
    <t>եռաբաշխիչ 25X20X25</t>
  </si>
  <si>
    <t>եռաբաշխիչ 40X32X40</t>
  </si>
  <si>
    <t>եռաբաշխիչ 40X20X40</t>
  </si>
  <si>
    <t>Եռաբաշխիչի տեղադրում</t>
  </si>
  <si>
    <t>Անցումի տեղադրում 50X40</t>
  </si>
  <si>
    <t>Անցում 50X40</t>
  </si>
  <si>
    <t>Անցումի տեղադրում 25X20</t>
  </si>
  <si>
    <t>Անցում 25X20</t>
  </si>
  <si>
    <t>Արմունկի տեղադրում</t>
  </si>
  <si>
    <t>Արմունկ</t>
  </si>
  <si>
    <t>Խողովակների փորձարկում լվացում, ախտահանում</t>
  </si>
  <si>
    <t>Խոհանոցակոնքի մոնտաժում (2 լվացարանատեղով )</t>
  </si>
  <si>
    <t>Խոհանոցակոնք</t>
  </si>
  <si>
    <t>կոմպ</t>
  </si>
  <si>
    <t>Լվացարակոնքի մոնտաժում</t>
  </si>
  <si>
    <t>Լվացարակոնք</t>
  </si>
  <si>
    <t>Զուգարանակոնքի մոնտաժում, թեք թողարկով, լվացման բաքով</t>
  </si>
  <si>
    <t>Զուգարանակոնք</t>
  </si>
  <si>
    <t>Միզարանի մոնտաժում</t>
  </si>
  <si>
    <t>Միզարան</t>
  </si>
  <si>
    <t>Հոսակի մոնտաժում</t>
  </si>
  <si>
    <t>Հոսակ</t>
  </si>
  <si>
    <t>Ջրահեռացման համակարգ</t>
  </si>
  <si>
    <t>Կոյուղու պոլիպրոպիլենե խողովակների տեղադրում Ф150</t>
  </si>
  <si>
    <t>խողովակներ Ф 150</t>
  </si>
  <si>
    <t>Կոյուղու պոլիպրոպիլենե խողովակների տեղադրում Ф110</t>
  </si>
  <si>
    <t>Կոյուղու պոլիպրոպիլենե խողովակների տեղադրում Ф50</t>
  </si>
  <si>
    <t>խողովակներ Ф 110</t>
  </si>
  <si>
    <t>խողովակներ Ф 50</t>
  </si>
  <si>
    <t>Թեք եռաբաշխիչի տեղադրում 45° 110x110x110</t>
  </si>
  <si>
    <t>Թեք եռաբաշխիչ</t>
  </si>
  <si>
    <t>Թեք եռաբաշխիչի տեղադրում 45° 110x50x110</t>
  </si>
  <si>
    <t>Եռաբաշխիչ  50x50x50</t>
  </si>
  <si>
    <t>Թեք անցումային քառաբաշխիչ 45° 110x50x110</t>
  </si>
  <si>
    <t>քառաբաշխիչ 110x50x110</t>
  </si>
  <si>
    <t>Անցում 110x50</t>
  </si>
  <si>
    <t>Արմունկ 110</t>
  </si>
  <si>
    <t>Արմունկ 50</t>
  </si>
  <si>
    <t>Մետաղական հովար 110</t>
  </si>
  <si>
    <t>Ստուգիչ 110</t>
  </si>
  <si>
    <t>Մաքրիչ 110</t>
  </si>
  <si>
    <t>Արմունկի տեղադրում 110</t>
  </si>
  <si>
    <t>Արմունկի տեղադրում 50</t>
  </si>
  <si>
    <t>Մետաղական հովարի տեղադրում 110</t>
  </si>
  <si>
    <t>Ստուգիչի տեղադրում 110</t>
  </si>
  <si>
    <t>Մաքրիչի տեղադրում 110</t>
  </si>
  <si>
    <t>Մաքրիչի տեղադրում 50</t>
  </si>
  <si>
    <t>Մաքրիչ 50</t>
  </si>
  <si>
    <t>Օդափոխության փական 110</t>
  </si>
  <si>
    <t>Օդափոխության փականի տեղադրում 110</t>
  </si>
  <si>
    <t xml:space="preserve">Ապամոնտաժման աշխատանքներ </t>
  </si>
  <si>
    <t>Զուգարանակոնքի ապամոնտաժում</t>
  </si>
  <si>
    <t>Լվացարանակոնքի ապամոնտաժում</t>
  </si>
  <si>
    <t>Կուտակված շին. աղբի տեղափոխում թափոնատեղ (15կմ)</t>
  </si>
  <si>
    <t>Կոյուղու թուջե խողովակների ապամոնտաժում  50-110</t>
  </si>
  <si>
    <t>Ջրամատակարարման պողպատե խողովակների ապամոնտաժում 20-50</t>
  </si>
  <si>
    <t>Տանիքի կառուցման աշխատանքներ</t>
  </si>
  <si>
    <t>Ներդիր դետալների տեղադրում</t>
  </si>
  <si>
    <t xml:space="preserve">թերթ պողպ            </t>
  </si>
  <si>
    <t>մ</t>
  </si>
  <si>
    <t>Քառակուսի խողովակի մոնտաժ 100x6</t>
  </si>
  <si>
    <t>Քառակուսի խողովակ 100x6</t>
  </si>
  <si>
    <t>Քառակուսի խողովակի մոնտաժ 80x120x4</t>
  </si>
  <si>
    <t>Քառակուսի խողովակ 80x120x4</t>
  </si>
  <si>
    <t>Քառակուսի խողովակի մոնտաժ 60x80x4</t>
  </si>
  <si>
    <t>Քառակուսի խողովակ 60x80x4</t>
  </si>
  <si>
    <t>Քառակուսի խողովակի մոնտաժ 40x60x4</t>
  </si>
  <si>
    <t>Քառակուսի խողովակ 40x60x4</t>
  </si>
  <si>
    <t>Քառակուսի խողովակի մոնտաժ 40x40x3</t>
  </si>
  <si>
    <t>Քառակուսի խողովակ 40x40x3</t>
  </si>
  <si>
    <t>Պողպատյա թիթեղի ամրացում 150x8</t>
  </si>
  <si>
    <t>Պողպատյա թիթեղի ամրացում 80x4</t>
  </si>
  <si>
    <t>Պողպատյա թիթեղի ամրացում 120x4</t>
  </si>
  <si>
    <t>Պողպատյա թիթեղի ամրացում 140x4</t>
  </si>
  <si>
    <t>Պողպատյա թիթեղ 150x8</t>
  </si>
  <si>
    <t>Պողպատյա թիթեղ150x8</t>
  </si>
  <si>
    <t>Մետաղի պատում հակակոռոզիոն նյութով 2 շերտ</t>
  </si>
  <si>
    <t>լ</t>
  </si>
  <si>
    <t>Պրոֆիլավորված թիթեղի ամրացում</t>
  </si>
  <si>
    <t>թիթեղ</t>
  </si>
  <si>
    <t>Ջրհորդանների տեղադրում</t>
  </si>
  <si>
    <t>ջրհորդան</t>
  </si>
  <si>
    <t>Ջրահեռացման խողովակների տեղադրում</t>
  </si>
  <si>
    <t>խողովակ</t>
  </si>
  <si>
    <t>Ջրահեռացման խողովակների ձագարների տեղադրում</t>
  </si>
  <si>
    <t>ձագար</t>
  </si>
  <si>
    <t>Գոլորշամեկուսիչ շերտի իրականացում ռուբեռոիդով</t>
  </si>
  <si>
    <t>ռուբերոիդ</t>
  </si>
  <si>
    <t>Ջերմամեկուսիչ շերտի իրականացում  ապակեբամբակով</t>
  </si>
  <si>
    <t>ապակեբամբակ</t>
  </si>
  <si>
    <t xml:space="preserve">Գոյություն ունեցող  ( 2.3x1.2 մ) պատուհանների ապամոնտաժում </t>
  </si>
  <si>
    <t>Գոյություն ունեցող  ( 1.8x2.1մ և 0.9 x2.1մ) դռներիերի ապամոնտաժում</t>
  </si>
  <si>
    <t>Գոյություն ունեցող  մրջնապատերի քանդում</t>
  </si>
  <si>
    <t xml:space="preserve">Գոյություն ունեցող հատակների հարթեցնող շերտերի քանդում  </t>
  </si>
  <si>
    <t xml:space="preserve">Գոյություն ունեցող առաստաղների գաջի շերտի քանդում  </t>
  </si>
  <si>
    <t>Գոյություն ունեցող աստիճաննավանդակների մետաղական բազրիքների  քանդում</t>
  </si>
  <si>
    <t>Շինության տեխնիկական մայթի բետոնե եզրաշարի քանդում</t>
  </si>
  <si>
    <t>Շինության տեխնիկական մայթի Ա/Բ ծածկի քանդում</t>
  </si>
  <si>
    <t>Շինության պարապետի մետաղական թիթեղից թասակի ապամոնտաժում</t>
  </si>
  <si>
    <t>Գոյություն ունեցող ջրագծերի և կոյուղագծերի ապամոնտաժում</t>
  </si>
  <si>
    <t>Տանիքի քայքայված ջրամեկուսիչ շերտերի քանդում</t>
  </si>
  <si>
    <t>Ցանկապատի հիմնապատի  Ե/Բ  ժապավենային հիմքերի կառուցում</t>
  </si>
  <si>
    <t>Ամրանավորում</t>
  </si>
  <si>
    <t>Ցանկապատի հիմնապատի  կառուցում</t>
  </si>
  <si>
    <t>Ցանկապատի հիմնապատի  երեսպատում բազատլե սալերով</t>
  </si>
  <si>
    <t>բազալտ</t>
  </si>
  <si>
    <t>լուծույթ</t>
  </si>
  <si>
    <t>Մետաղական    ցանկապատի կառուցում  h=1.2 մ</t>
  </si>
  <si>
    <t>մետաղական գլանվածք</t>
  </si>
  <si>
    <t xml:space="preserve">Միջնապատերի իրականացում </t>
  </si>
  <si>
    <t>Գաջի սվաղի իրականացում</t>
  </si>
  <si>
    <t>գաջ</t>
  </si>
  <si>
    <t>Ծեփամածկում</t>
  </si>
  <si>
    <t>Ներկում</t>
  </si>
  <si>
    <t>յուղաներկ</t>
  </si>
  <si>
    <t>առաստաղ ամստրոնգ</t>
  </si>
  <si>
    <t>մետաղական կարկաս</t>
  </si>
  <si>
    <t>Առաստաղի իրականացում ամստրոնգ</t>
  </si>
  <si>
    <t>Հատակների հարթեցնող շերտի իրականացում</t>
  </si>
  <si>
    <t>ցեմենտ</t>
  </si>
  <si>
    <t>ավազ</t>
  </si>
  <si>
    <t xml:space="preserve">Հատակների իրականացում( կերամիկական սալիկ)  </t>
  </si>
  <si>
    <t>սալիկ</t>
  </si>
  <si>
    <t>սոսինձ</t>
  </si>
  <si>
    <t>պարկ</t>
  </si>
  <si>
    <t>Մետաղական դռների տեղադրում</t>
  </si>
  <si>
    <t>դուռ</t>
  </si>
  <si>
    <t>Մետաղապլաստե դռների տեղադրում</t>
  </si>
  <si>
    <t>Մետաղապլաստե պատուհանների տեղադրում</t>
  </si>
  <si>
    <t>պատուհան</t>
  </si>
  <si>
    <t>Մետաղական ճաղերի տեղադրում</t>
  </si>
  <si>
    <t>մետաղագլանվածք</t>
  </si>
  <si>
    <t>Արտաքին աստրճանների կառուցում բետոնով</t>
  </si>
  <si>
    <t>Արտաքին աստրճանների երեսպատում բազալտով</t>
  </si>
  <si>
    <t>Շինության ցոկոլային հատվածի երեսպատում բազալտով</t>
  </si>
  <si>
    <t>Շինության արտաքին պատերի երեսպատում տուֆով</t>
  </si>
  <si>
    <t>տուֆ</t>
  </si>
  <si>
    <t>Շվաքարանի հենասյուների երեսպատում բազալտով</t>
  </si>
  <si>
    <t>Շվաքարանների ծածկի իրականցում մետաղական թիթեղ</t>
  </si>
  <si>
    <t>քառ խողովակ</t>
  </si>
  <si>
    <t>Շվաքարանների ծածկի կողային պատերի երեսպատում ալյուկոբոնդով</t>
  </si>
  <si>
    <t>ալյուկոբոնդ</t>
  </si>
  <si>
    <t>մետ կարկաս</t>
  </si>
  <si>
    <t>Մայթերի բազալտե երզրաքարերի իրականացում</t>
  </si>
  <si>
    <t>եզրաքար</t>
  </si>
  <si>
    <t>Տարածքի ասֆալտապատում</t>
  </si>
  <si>
    <t>ասֆալտբետոն</t>
  </si>
  <si>
    <t>Տարածքի կանաչապատում</t>
  </si>
  <si>
    <t xml:space="preserve">Խողովակ Փ20  25x4մ </t>
  </si>
  <si>
    <t>խոտածածկ</t>
  </si>
  <si>
    <t xml:space="preserve">Խողովակի մոնտաժ Փ 20  25x4մ </t>
  </si>
  <si>
    <t>Ջեռուցման համակարգի մոնտաժ</t>
  </si>
  <si>
    <t xml:space="preserve">Խողովակ Փ25 20x4մ </t>
  </si>
  <si>
    <t xml:space="preserve">Խողովակ Փ32 10x4մ </t>
  </si>
  <si>
    <t xml:space="preserve">Խողովակի մոնտաժ Փ25 20x4մ </t>
  </si>
  <si>
    <t xml:space="preserve">Խողովակի մոնտաժ Փ32 10x4մ </t>
  </si>
  <si>
    <t xml:space="preserve">Խողովակ Փ40 10x4մ </t>
  </si>
  <si>
    <t xml:space="preserve">Խողովակի մոնտաժ Փ40 10x4մ </t>
  </si>
  <si>
    <t xml:space="preserve">Անկյունակ 90 Փ20 50 </t>
  </si>
  <si>
    <t xml:space="preserve">Անկյունակի մոնտաժ 90 Փ20 50 </t>
  </si>
  <si>
    <t>Անկյունակի մոնտաժ 90 Փ25 20</t>
  </si>
  <si>
    <t xml:space="preserve">Անկյունակ 90 Փ25 20 </t>
  </si>
  <si>
    <t>Անկյունակի մոնտաժ 90 Փ32 20</t>
  </si>
  <si>
    <t xml:space="preserve">Անկյունակ 90 Փ32 20 </t>
  </si>
  <si>
    <t>Անկյունակի մոնտաժ 90 Փ40 15</t>
  </si>
  <si>
    <t xml:space="preserve">Անկյունակ 90 Փ40 15 </t>
  </si>
  <si>
    <t>Անկյունակի մոնտաժ 45 Փ20 50</t>
  </si>
  <si>
    <t xml:space="preserve">Անկյունակ 45 Փ20 50 </t>
  </si>
  <si>
    <t>Անկյունակի մոնտաժ 45 Փ25 50</t>
  </si>
  <si>
    <t xml:space="preserve">Անկյունակ 45 Փ25 50 </t>
  </si>
  <si>
    <t>Անկյունակի մոնտաժ 45 Փ32 50</t>
  </si>
  <si>
    <t xml:space="preserve">Անկյունակ 45 Փ32 50 </t>
  </si>
  <si>
    <t>Անկյունակի մոնտաժ 45 Փ40 10</t>
  </si>
  <si>
    <t xml:space="preserve">Անկյունակ 45 Փ40 10 </t>
  </si>
  <si>
    <t>Մուֆտի մոնտաժ Փ20 50</t>
  </si>
  <si>
    <t xml:space="preserve">Մուֆտ  Փ20 50 </t>
  </si>
  <si>
    <t>Մուֆտի մոնտաժ Փ25 50</t>
  </si>
  <si>
    <t xml:space="preserve">Մուֆտ  Փ25 50 </t>
  </si>
  <si>
    <t>Մուֆտի մոնտաժ Փ32(300) 50</t>
  </si>
  <si>
    <t xml:space="preserve">Մուֆտ  Փ32(300) 50 </t>
  </si>
  <si>
    <t>Մուֆտի մոնտաժ Փ40(200) 20</t>
  </si>
  <si>
    <t xml:space="preserve">Մուֆտ  Փ40(200) 20 </t>
  </si>
  <si>
    <t>Եռաբաշխիկ 90Փ20(400)50</t>
  </si>
  <si>
    <t>Եռաբաշխիկի մոնտաժ 90 Փ20(400)50</t>
  </si>
  <si>
    <t>Եռաբաշխիկի մոնտաժ 90 Փ25(250)25</t>
  </si>
  <si>
    <t>Եռաբաշխիկ 90Փ25(250)25</t>
  </si>
  <si>
    <t>Եռաբաշխիկի մոնտաժ 90 Փ32(150)10</t>
  </si>
  <si>
    <t>Եռաբաշխիկ 90Փ32(150)10</t>
  </si>
  <si>
    <t>Եռաբաշխիկի մոնտաժ 90 Փ40(80)20</t>
  </si>
  <si>
    <t>Եռաբաշխիկ 90Փ40(80)20</t>
  </si>
  <si>
    <t>Եռաբաշխիկի մոնտաժ պեր Փ25-20-25(200)20</t>
  </si>
  <si>
    <t>Եռաբաշխիկ պեր Փ25-20-25(200)20</t>
  </si>
  <si>
    <t>Եռաբաշխիկի մոնտաժ պեր Փ32-20-32(160)10</t>
  </si>
  <si>
    <t>Եռաբաշխիկ պեր Փ32-20-32(160)10</t>
  </si>
  <si>
    <t>Եռաբաշխիկի մոնտաժ պեր Փ32-25-32(160)40</t>
  </si>
  <si>
    <t>Եռաբաշխիկ պեր Փ32-25-32(160)40</t>
  </si>
  <si>
    <t>Եռաբաշխիկի մոնտաժ պեր Փ40-20-40(80)20</t>
  </si>
  <si>
    <t>Եռաբաշխիկ պեր Փ40-20-40(80)20</t>
  </si>
  <si>
    <t>Եռաբաշխիկի մոնտաժ պեր Փ40-25-40(80)10</t>
  </si>
  <si>
    <t>Եռաբաշխիկ պեր Փ40-25-40(80)10</t>
  </si>
  <si>
    <t>Անցման մոնտաժ Փ40-Փ20(300)20</t>
  </si>
  <si>
    <t>Անցում Փ40-Փ20(300)20</t>
  </si>
  <si>
    <t>Անցման մոնտաժ Փ40-Փ25(300)20</t>
  </si>
  <si>
    <t>Անցում Փ40-Փ25(300)20</t>
  </si>
  <si>
    <t>Անցման մոնտաժ Փ40-Փ32(200)20</t>
  </si>
  <si>
    <t>Անցում Փ40-Փ32(200)20</t>
  </si>
  <si>
    <t>Անցում Փ32-Փ20(600)20</t>
  </si>
  <si>
    <t>Անցման մոնտաժ Փ32-Փ20(600)20</t>
  </si>
  <si>
    <t>Անցման մոնտաժ Փ32-Փ25(500)50</t>
  </si>
  <si>
    <t>Անցում Փ32-Փ25(500)50</t>
  </si>
  <si>
    <t>Անցման մոնտաժ Փ25-Փ20(800)50</t>
  </si>
  <si>
    <t>Անցում Փ25-Փ20(800)50</t>
  </si>
  <si>
    <t>Անկ անցման մոնտաժ 90 Փ25-Փ20(550)25</t>
  </si>
  <si>
    <t>Անկ անցում 90 Փ25-Փ20(550)25</t>
  </si>
  <si>
    <t>Գնդիկավոր փականի տեղ  Փ20(50)</t>
  </si>
  <si>
    <t>Գնդիկավոր փական  Փ20(50)</t>
  </si>
  <si>
    <t>Գնդիկավոր փականի տեղ  Փ32(25)10</t>
  </si>
  <si>
    <t>Գնդիկավոր փական  Փ32(25)10</t>
  </si>
  <si>
    <t>Գնդիկավոր փականի տեղ  Փ40(30)15</t>
  </si>
  <si>
    <t>Գնդիկավոր փական  Փ40(30)15</t>
  </si>
  <si>
    <t xml:space="preserve">Ամերիկ. ներսի ռեզ. Փ40-1 1/4” </t>
  </si>
  <si>
    <t xml:space="preserve">Ամերիկ. դրսի ռեզ. Փ40-1 1/4* </t>
  </si>
  <si>
    <t xml:space="preserve">Ամերիկ. ներսի ռեզ. Փ32-1” (60)5 </t>
  </si>
  <si>
    <t>Ֆիլտր պայկա կաթսայի տակի 40</t>
  </si>
  <si>
    <t xml:space="preserve">Անցում դրսի ռեզ. Փ20 1/2” (400)20 </t>
  </si>
  <si>
    <t>Ռադ. 50սմ H.0500</t>
  </si>
  <si>
    <t>Ռադ. 50սմ  H.0500</t>
  </si>
  <si>
    <t>Ռադ. կոմպլեկտ կախիչով 1/2   W/B(44)</t>
  </si>
  <si>
    <t>Ռադ. փական 1/2 վերևի անկյ.</t>
  </si>
  <si>
    <t>Ռադ. վինտիլ 1/2 տակի անկյ.</t>
  </si>
  <si>
    <t>Ռադ. վինտիլ 1/2  տակի անկյ.</t>
  </si>
  <si>
    <t>Չոր. սպ. ուղիղ 500*1200</t>
  </si>
  <si>
    <t>Չոր. սպ. ուղիղ 400*700</t>
  </si>
  <si>
    <t>Ընդ. բաք 20լ TH20 հորիզ. ամրակով</t>
  </si>
  <si>
    <t>Պոմպ տաք ջրի Փ1-1/4 ն.ռ. (4)</t>
  </si>
  <si>
    <t>Գազի խողավակ 3/4-3/4-120սմ</t>
  </si>
  <si>
    <t>Գազի խող 3/4-3/4-120սմ</t>
  </si>
  <si>
    <t>Խողովակի չխոլ Փ22 (2մետր) 200մ</t>
  </si>
  <si>
    <t>Խողովակի չխոլ</t>
  </si>
  <si>
    <t>Խողովակի չխոլ Փ28 (2մետր)150մ</t>
  </si>
  <si>
    <t xml:space="preserve">Խողովակի չխոլ Փ28 </t>
  </si>
  <si>
    <t>Խողովակի չխոլ Փ35 (2մետր)100մ</t>
  </si>
  <si>
    <t>Խողովակի չխոլ Փ35</t>
  </si>
  <si>
    <t>Խողովակի չխոլ Փ42 (2մետր)100մ</t>
  </si>
  <si>
    <t xml:space="preserve">Խողովակի չխոլ Փ42 </t>
  </si>
  <si>
    <t>Շուռուպ փայտի տեղադր 3.5*35 (12000)MSD.01</t>
  </si>
  <si>
    <t xml:space="preserve">Շուռուպ փայտի </t>
  </si>
  <si>
    <t>Դյուբելի պլաստմասա 7մմ</t>
  </si>
  <si>
    <t>Դյուբելի պլաստմասա</t>
  </si>
  <si>
    <t>Ռադիատորի փակ մոնտաժ</t>
  </si>
  <si>
    <t>Ռադիատորի փակ</t>
  </si>
  <si>
    <t>VITRIX 80 կվտ.կոնդես.IMMERGAS կաթսայի մոնտաժ</t>
  </si>
  <si>
    <t>VITRIX 80 կվտ.կոնդես.IMMERGAS</t>
  </si>
  <si>
    <t xml:space="preserve">Î³½Ùí³Í ¿ 2015Ã. ·Ý»ñáí                       ¶.³ßË.= </t>
  </si>
  <si>
    <t>Հակահրդեհային համակարգի մոնտաժ</t>
  </si>
  <si>
    <t>Հրդեհամարման համակարգի խողովակի մոնտաժ</t>
  </si>
  <si>
    <t>խողովակ Մ57x3մմ</t>
  </si>
  <si>
    <t>Ջրամատակարարման համակարգի խողովակի մոնտաժ</t>
  </si>
  <si>
    <t xml:space="preserve">խողովակ </t>
  </si>
  <si>
    <t>Բրոնզե անկյունային ծորակի տեղադրում d=50մմ, L=20մմ</t>
  </si>
  <si>
    <t>ծորակ d=50մմ, L=20մմ</t>
  </si>
  <si>
    <t>Թուջե սողնակի տեղադրում</t>
  </si>
  <si>
    <t>սողնակ</t>
  </si>
  <si>
    <t>Հրշեջ պահարանի տեղադրում</t>
  </si>
  <si>
    <t>պահարան</t>
  </si>
  <si>
    <t>Պողպատյա անկյունակի տեղադրում Մ57*3մմ</t>
  </si>
  <si>
    <t>անկյունակ</t>
  </si>
  <si>
    <t>Պողպատյա եռաբաշխիչի տեղադրում Մ57*3մմ</t>
  </si>
  <si>
    <t>Խողովակի կախիչի տեղադրում</t>
  </si>
  <si>
    <t>կախիչ</t>
  </si>
  <si>
    <t>Խողովակների ներկում 2 շերտ յուղաներկով</t>
  </si>
  <si>
    <t>Համակարգի փորձարկում</t>
  </si>
  <si>
    <t>91</t>
  </si>
  <si>
    <t>Էլեկտրոմոնտաժային աշխատանքներ</t>
  </si>
  <si>
    <t>Եռաֆազ երկտավրային հաշվիչի տեղադրում</t>
  </si>
  <si>
    <t>Եռաֆազ երկտավրային հաշվիչի լարման տրանսֆորմատորի տեղադրում (100/5)</t>
  </si>
  <si>
    <t>Եռաֆազ երկտավրային հաշվիչ</t>
  </si>
  <si>
    <t>Եռաֆազ երկտավրային հաշվիչի լարման տրանսֆորմատոր</t>
  </si>
  <si>
    <t>0,4կվտ հիմնական վահանակի տեղադրում</t>
  </si>
  <si>
    <t>0,4կվտ հիմնական վահանակ</t>
  </si>
  <si>
    <t>Էլեկտրական բաշխիչն վահան 24 մոդուլ</t>
  </si>
  <si>
    <t>Էլեկտրական բաշխիչն վահանի տեղադրում 24 մոդուլ</t>
  </si>
  <si>
    <t>Էլեկտրական բաշխիչն վահանի տեղադրում 36 մոդուլ</t>
  </si>
  <si>
    <t>Էլեկտրական բաշխիչն վահան 36 մոդուլ</t>
  </si>
  <si>
    <t>Էլեկտրական բաշխիչն վահանի տեղադրում 48 մոդուլ</t>
  </si>
  <si>
    <t>Էլեկտրական բաշխիչն վահան 48 մոդուլ</t>
  </si>
  <si>
    <t>Լուսավորության ղեկավարման վահան</t>
  </si>
  <si>
    <t>Լուսավորության ղեկավարման վահանի տեղադրում</t>
  </si>
  <si>
    <t>Ավտոմատանջատիչ 1 բևեռ 16Ա</t>
  </si>
  <si>
    <t>Ավտոմատանջատիչ 1 բևեռ 25Ա</t>
  </si>
  <si>
    <t>Պաշտպանիչ անջատման սարքավորում 1 բևեռ 25Ա</t>
  </si>
  <si>
    <t>Պաշտպանիչ անջատման սարքավորման տեղադրում 1 բևեռ 25Ա</t>
  </si>
  <si>
    <t>Ավտոմատ անջատիչի տեղադրում 1 բևեռ 16Ա</t>
  </si>
  <si>
    <t>Ավտոմատ անջատիչի տեղադրում 1 բևեռ 25Ա</t>
  </si>
  <si>
    <t>Ավտոմատ անջատիչի տեղադրում 3 բևեռ 32Ա</t>
  </si>
  <si>
    <t>Ավտոմատանջատիչ 3 բևեռ 32Ա</t>
  </si>
  <si>
    <t>Ավտոմատ անջատիչի տեղադրում 3 բևեռ 40Ա</t>
  </si>
  <si>
    <t>Ավտոմատանջատիչ 3 բևեռ 40Ա</t>
  </si>
  <si>
    <t>Ավտոմատ անջատիչի տեղադրում 3 բևեռ 50Ա</t>
  </si>
  <si>
    <t>Ավտոմատանջատիչ 3 բևեռ 50Ա</t>
  </si>
  <si>
    <t>Ավտոմատ անջատիչի տեղադրում 3 բևեռ 63Ա</t>
  </si>
  <si>
    <t>Ավտոմատանջատիչ 3 բևեռ 63Ա</t>
  </si>
  <si>
    <t>Ավտոմատ անջատիչի տեղադրում 3 բևեռ 80Ա</t>
  </si>
  <si>
    <t>Ավտոմատանջատիչ 3 բևեռ 80Ա</t>
  </si>
  <si>
    <t>Կոնտակտոր 16Ա 1 բևեռ</t>
  </si>
  <si>
    <t>Կոնտակտորի տեղադրում 16Ա 1 բևեռ</t>
  </si>
  <si>
    <t>1x3x400մմ եռաֆազ թիթեղ80 Ա 12 կետանոց</t>
  </si>
  <si>
    <t>1x3x400մմ եռաֆազ թիթեղի տեղադրում 80 Ա 12 կետանոց</t>
  </si>
  <si>
    <t>Էլ բաշխիչ վահանի տեղադրում</t>
  </si>
  <si>
    <t>Էլ բաշխիչ վահան</t>
  </si>
  <si>
    <t>240v 400v ցուցանակի տեղադրում</t>
  </si>
  <si>
    <t>240v 400v ցուցանակ</t>
  </si>
  <si>
    <t>Մալուխի ցուցանակ (0-9,R,Y,B,N,E)</t>
  </si>
  <si>
    <t>Մալուխի ցուցանակի տեղադրում (0-9,R,Y,B,N,E)</t>
  </si>
  <si>
    <t>Հաղորդալարի հասցեյի տեղադրում (0-9)</t>
  </si>
  <si>
    <t>Հաղորդալարի հասցեյ(0-9)</t>
  </si>
  <si>
    <t>տուփ</t>
  </si>
  <si>
    <t>Աստիճանաձև մալուխալարի մոնտաժ 200մմ</t>
  </si>
  <si>
    <t>Աստիճանաձև մալուխալար 200մմ</t>
  </si>
  <si>
    <t>Մալուխալարի ամրակի մոնտաժ 4x40մմ</t>
  </si>
  <si>
    <t>Մալուխալարի ամրակ4x40մմ</t>
  </si>
  <si>
    <t>Գործարանային ամրակների և հենակների տեղադրում</t>
  </si>
  <si>
    <t>Գործարանային ամրակներ և հենակներ</t>
  </si>
  <si>
    <t>Հեղյուս, մանեկ, տափոշօղակ</t>
  </si>
  <si>
    <t>Հեղյուս, մանեկ, տափոշօղակի տեղադրում</t>
  </si>
  <si>
    <t>20մմ, 40մմ մետաղյա հենակի մոնտաժ</t>
  </si>
  <si>
    <t>20մմ, 40մմ մետաղյա հենակ</t>
  </si>
  <si>
    <t>8մմ, 10մմ պարուրաձև միջուկի տեղադրում</t>
  </si>
  <si>
    <t>8մմ, 10մմ պարուրաձև միջուկ</t>
  </si>
  <si>
    <t>8մմ, 10մմ հեղյուս/դյուբելի տեղադրում</t>
  </si>
  <si>
    <t>8մմ, 10մմ հեղյուս/դյուբել</t>
  </si>
  <si>
    <t>20մմ մետաղյա խողովակի մոնտաժ</t>
  </si>
  <si>
    <t>մետաղյա խողովակ</t>
  </si>
  <si>
    <t>20մմ մետաղյա խողովակի ամրակի մոնտաժ</t>
  </si>
  <si>
    <t>մետաղյա խողովակի ամրակ</t>
  </si>
  <si>
    <t>20մմ մետաղյա խողավակ 90անկյուն</t>
  </si>
  <si>
    <t>20մմ մետաղյա խողավակ 90անկյան տեղադրում</t>
  </si>
  <si>
    <t>20մմ մետաղյա ճկախողովակի տեղադրում</t>
  </si>
  <si>
    <t>20մմ մետաղյա ճկախողովակ</t>
  </si>
  <si>
    <t>20մմ PVC ճկախողովակի մոնտաժ</t>
  </si>
  <si>
    <t>20մմ PVC ճկախողովակ</t>
  </si>
  <si>
    <t>25մմ PVC ճկախողովակի մոնտաժ</t>
  </si>
  <si>
    <t>25մմ PVC ճկախողովակ</t>
  </si>
  <si>
    <t>20մմ PVC ճկախողովակի ամրակի մոնտաժ</t>
  </si>
  <si>
    <t>25մմ PVC ճկախողովակի ամրակ</t>
  </si>
  <si>
    <t>20մմ PVC ճկախողովակի ամրակ</t>
  </si>
  <si>
    <t>25մմ PVC ճկախողովակի ամրակի մոնտաժ</t>
  </si>
  <si>
    <t>ՊՎՔ խողովակի միացման տուփի մոնտաժ</t>
  </si>
  <si>
    <t>ՊՎՔ խողովակի միացման տուփ</t>
  </si>
  <si>
    <t>ՊՎՔ խողովակի միացման տուփի մոնտաժ 110x110x75մմ</t>
  </si>
  <si>
    <t>ՊՎՔ խողովակի միացման տուփ 110x110x75մմ</t>
  </si>
  <si>
    <t>ՊՎՔ խողովակի միացման տուփի մոնտաժ 180x110x75մմ</t>
  </si>
  <si>
    <t>ՊՎՔ խողովակի միացման տուփ 180x110x75մմ</t>
  </si>
  <si>
    <t>Մալուխի ձգման ժապավեն 100մ, 200մմ,300մ</t>
  </si>
  <si>
    <t>Մեկուսիչ ժապավենի տեղադրում</t>
  </si>
  <si>
    <t>Մեկուսիչ ժապավեն</t>
  </si>
  <si>
    <t>100x10x1000մմ հողանցման թիթեղի տեղադրում</t>
  </si>
  <si>
    <t>100x10x1000մմ հողանցման թիթեղ</t>
  </si>
  <si>
    <t>0,5x1x10մմ հողանցման թիթեղի տեղադրում</t>
  </si>
  <si>
    <t>0,5x1x10մմ հողանցման թիթեղ</t>
  </si>
  <si>
    <t>Հողանցման մեկուսիչի տեղադրում</t>
  </si>
  <si>
    <t>Հողանցման մեկուսիչ</t>
  </si>
  <si>
    <t>2,5քմմ պղնձե հաղորդալար PVC (մանուշակագույն)</t>
  </si>
  <si>
    <t>2,5քմմ պղնձե հաղորդալարի մոնտաժ PVC (մանուշակագույն)</t>
  </si>
  <si>
    <t>2,5քմմ պղնձե հաղորդալարի մոնտաժ PVC (կարմիր)</t>
  </si>
  <si>
    <t>2,5քմմ պղնձե հաղորդալար PVC (կարմիր)</t>
  </si>
  <si>
    <t>2,5քմմ պղնձե հաղորդալարի մոնտաժ PVC (դեղին)</t>
  </si>
  <si>
    <t>2,5քմմ պղնձե հաղորդալար PVC (դեղին)</t>
  </si>
  <si>
    <t>2,5քմմ պղնձե հաղորդալարի մոնտաժ PVC (շագանակագույն)</t>
  </si>
  <si>
    <t>2,5քմմ պղնձե հաղորդալար PVC շագանակագույն)</t>
  </si>
  <si>
    <t>2,5քմմ պղնձե հաղորդալարի մոնտաժ PVC (սև կամ կապույտ)</t>
  </si>
  <si>
    <t>2,5քմմ պղնձե հաղորդալար PVC (սև կամ կապույտ)</t>
  </si>
  <si>
    <t>4քմմ պղնձե հաղորդալարի մոնտաժ PVC (կարմիր)</t>
  </si>
  <si>
    <t>4քմմ պղնձե հաղորդալար PVC (կարմիր)</t>
  </si>
  <si>
    <t>4քմմ պղնձե հաղորդալարի մոնտաժ PVC (դեղին)</t>
  </si>
  <si>
    <t>4քմմ պղնձե հաղորդալար PVC (դեղին)</t>
  </si>
  <si>
    <t>4քմմ պղնձե հաղորդալարի մոնտաժ PVC (շագանակագույն)</t>
  </si>
  <si>
    <t>4քմմ պղնձե հաղորդալար PVC շագանակագույն)</t>
  </si>
  <si>
    <t>4քմմ պղնձե հաղորդալարի մոնտաժ PVC (սև կամ կապույտ)</t>
  </si>
  <si>
    <t>4քմմ պղնձե հաղորդալար PVC (սև կամ կապույտ)</t>
  </si>
  <si>
    <t>2,5քմմ պղնձե հաղորդալարի մոնտաժ PVC (կանաչ/դեղին)</t>
  </si>
  <si>
    <t>2,5քմմ պղնձե հաղորդալար PVC (կանաչ/դեղին)</t>
  </si>
  <si>
    <t>4քմմ պղնձե հաղորդալարի մոնտաժ PVC (կանաչ/դեղին)</t>
  </si>
  <si>
    <t>4քմմ պղնձե հաղորդալար PVC (կանաչ/դեղին)</t>
  </si>
  <si>
    <t>3x1,5քմմ մալուխ PVC</t>
  </si>
  <si>
    <t>3x1,5քմմ մալուխի մոնտաժ PVC</t>
  </si>
  <si>
    <t>17x1,5քմմ մալուխի մոնտաժ PVC</t>
  </si>
  <si>
    <t>17x1,5քմմ մալուխ PVC</t>
  </si>
  <si>
    <t>5x6քմմ մալուխի մոնտաժ PVC</t>
  </si>
  <si>
    <t>5x6քմմ մալուխ PVC</t>
  </si>
  <si>
    <t>5x10քմմ մալուխի մոնտաժ PVC</t>
  </si>
  <si>
    <t>5x10քմմ մալուխ PVC</t>
  </si>
  <si>
    <t>5x25քմմ մալուխի մոնտաժ PVC</t>
  </si>
  <si>
    <t>5x25քմմ մալուխ PVC</t>
  </si>
  <si>
    <t>5x70քմմ մալուխի մոնտաժ PVC</t>
  </si>
  <si>
    <t>5x70քմմ մալուխ PVC</t>
  </si>
  <si>
    <t>2,5քմմ հաղորդալարի ձգման ամրակի տողադրում</t>
  </si>
  <si>
    <t>2,5քմմ հաղորդալարի ձգման ամրակ</t>
  </si>
  <si>
    <t>4քմմ հաղորդալարի ձգման ամրակի տողադրում</t>
  </si>
  <si>
    <t>4քմմ հաղորդալարի ձգման ամրակ</t>
  </si>
  <si>
    <t>2,5քմմ հաղորդալարի ծայրակալի տեղադրում</t>
  </si>
  <si>
    <t>2,5քմմ հաղորդալարի ծայրակալ</t>
  </si>
  <si>
    <t>4քմմ հաղորդալարի ծայրակալի տեղադրում</t>
  </si>
  <si>
    <t>4քմմ հաղորդալարի ծայրակալ</t>
  </si>
  <si>
    <t>6քմմ մալուխի ծայրակալի մոնտաժ</t>
  </si>
  <si>
    <t>6քմմ մալուխի ծայրակալ</t>
  </si>
  <si>
    <t>10քմմ հաղորդալարի ծայրակալի մոնտաժ</t>
  </si>
  <si>
    <t>10քմմ հաղորդալարի ծայրակալ</t>
  </si>
  <si>
    <t>2 մոդուլային ՊՎՔ տուփի մոնտաժ</t>
  </si>
  <si>
    <t>2 մոդուլային ՊՎՔ տուփ</t>
  </si>
  <si>
    <t>Երկդիրքային ՊՎՔ գերմանական տիպի տուփի մոնտաժ (2x2 մոդուլ)</t>
  </si>
  <si>
    <t>Երկդիրքային ՊՎՔ գերմանական տիպի տուփ</t>
  </si>
  <si>
    <t>2 մոդուլային ՊՎՔ տուփի մոնտաժ (արտաքին տեղադրման)IP44</t>
  </si>
  <si>
    <t>2 մոդուլային ՊՎՔ տուփ (արտաքին տեղադրման)IP44</t>
  </si>
  <si>
    <t>16 մոդուլային ՊՎՔ հատակի վրա ամրացվող տուփ</t>
  </si>
  <si>
    <t>2 մոդուլային ՊՎՔ դիմային շրջանակի մոնտաժ</t>
  </si>
  <si>
    <t>2 մոդուլային ՊՎՔ դիմային շրջանակ</t>
  </si>
  <si>
    <t>PI44 2 մոդուլային ՊՎՔ դիմային շրջանակի մոնտաժ</t>
  </si>
  <si>
    <t>PI44 2 մոդուլային ՊՎՔ դիմային շրջանակ</t>
  </si>
  <si>
    <t>2+2 մոդուլային ՊՎՔ դիմային շրջանակի մոնտաժ</t>
  </si>
  <si>
    <t>2+2 մոդուլային ՊՎՔ դիմային շրջանակ</t>
  </si>
  <si>
    <t>16A բաժանիչ տուփով վարդակ</t>
  </si>
  <si>
    <t>16A բաժանիչ տուփով միդիրքային անջատիչ</t>
  </si>
  <si>
    <t xml:space="preserve">16A բաժանիչ տուփով վարդակի տեղադրում </t>
  </si>
  <si>
    <t>16A բաժանիչ տուփով միդիրքային անջատիչի մոնտաժ 2 մոդուլով</t>
  </si>
  <si>
    <t xml:space="preserve">16A բաժանիչ տուփով միդիրքային անջատիչի մոնտաժ </t>
  </si>
  <si>
    <t>A1 տիպի կետային լուսավորության սարքի մոնտաժ</t>
  </si>
  <si>
    <t>A1 տիպի կետային լուսավորության սարք</t>
  </si>
  <si>
    <t>A6 տիպի կետային լուսավորության սարքի մոնտաժ</t>
  </si>
  <si>
    <t>A6 տիպի կետային լուսավորության սարք</t>
  </si>
  <si>
    <t>A21 տիպի կետային լուսավորության սարքի մոնտաժ</t>
  </si>
  <si>
    <t>A21 տիպի կետային լուսավորության սարք</t>
  </si>
  <si>
    <t>B տիպի կետային լուսավորության սարքի մոնտաժ 1x28 Վտ լամպով</t>
  </si>
  <si>
    <t>B տիպի կետային լուսավորության սարք 1x28 Վտ լամպով</t>
  </si>
  <si>
    <t>B-1 տիպի կետային լուսավորության սարքի մոնտաժ 1x28 Վտ լամպով</t>
  </si>
  <si>
    <t>B-1 տիպի կետային լուսավորության սարք 1x28 Վտ լամպով</t>
  </si>
  <si>
    <t>B 4 տիպի կետային լուսավորության սարքի մոնտաժ</t>
  </si>
  <si>
    <t>B 4 տիպի կետային լուսավորության սարք</t>
  </si>
  <si>
    <t>B6 արև տիպի կետային լուսավորության սարքի մոնտաժ</t>
  </si>
  <si>
    <t>B6 արև տիպի կետային լուսավորության սարք</t>
  </si>
  <si>
    <t>B15 հայելու լուսավորության սարքի մոնտաժ</t>
  </si>
  <si>
    <t>B15 հայելու լուսավորության սարքի</t>
  </si>
  <si>
    <t xml:space="preserve">B16 տիպի լուսավորության սարքի մոնտաժ </t>
  </si>
  <si>
    <t>B16 տիպի լուսավորության սարք</t>
  </si>
  <si>
    <t xml:space="preserve">CH տիպի լուսավորության սարքի մոնտաժ </t>
  </si>
  <si>
    <t>CH տիպի լուսավորության սարք</t>
  </si>
  <si>
    <t>Ф 19մմ 2500 մմ հաղորդման պղնձե միջուկի մոնտաժ</t>
  </si>
  <si>
    <t>Ф 19մմ 2500 մմ հաղորդման պղնձե միջուկ</t>
  </si>
  <si>
    <t>120 քմմ պղնձե հաղորդալարի մոնտաժ PVC (կանաչ/դեղին)</t>
  </si>
  <si>
    <t>120 քմմ պղնձե հաղորդալար PVC (կանաչ/դեղին)</t>
  </si>
  <si>
    <t>50x5 մետաղյա հաղորդաթիթեղի տեղադրում</t>
  </si>
  <si>
    <t>50x5 մետաղյա հաղորդաթիթեղ</t>
  </si>
  <si>
    <t xml:space="preserve">      /ÇÝýáñÙ³óÇáÝ ï»Õ»Ï³·Çñ N5                </t>
  </si>
  <si>
    <t>պ/բլոկ 10սմ</t>
  </si>
  <si>
    <t>²Ù÷á÷ Ý³Ë³Ñ³ßíÇ ³ñÅ»ùÁª</t>
  </si>
  <si>
    <t>Ñ³½. ¹ñ³Ù</t>
  </si>
  <si>
    <t>ì»ñ³¹³ñÓíáÕ ·áõÙ³ñ`</t>
  </si>
  <si>
    <t xml:space="preserve"> </t>
  </si>
  <si>
    <t>²Ù÷á÷ Ý³Ë³Ñ³ßí³ÛÇÝ ³ñÅ»ù</t>
  </si>
  <si>
    <t>Ü³Ë³Ñ³ßÇíÝ»ñÇ ¨ Ñ³ßí³ñÏÝ»ñÇ Ñ³Ù³ñÝ»ñÁ</t>
  </si>
  <si>
    <t>¶ÉáõËÝ»ñÇ, ûµÛ»ÏïÝ»ñÇ, ³ßË³ï³ÝùÝ»ñÇ ¨ Í³Ëë»ñÇ ³Ýí³ÝáõÙÁ</t>
  </si>
  <si>
    <t>Ü³Ë³Ñ³ßí³ÛÇÝ ³ñÅ»ùÁ, Ñ³½. ¹ñ³Ù</t>
  </si>
  <si>
    <t>ÀÝ¹Ñ³Ýáõñ Ý³Ë³Ñ³ßí³ÛÇÝ ³ñÅ»ùÁ, Ñ³½. ¹ñ³Ù</t>
  </si>
  <si>
    <t>ßÇÝ³ñ³ñ³Ï³Ý ³ßË³ï³ÝùÝ»ñ</t>
  </si>
  <si>
    <t>ÙáÝï³Å³ÛÇÝ ³ßË³ï³ÝùÝ»ñ</t>
  </si>
  <si>
    <t>ë³ñù³íá-ñáõÙÝ»ñ, Ï³ÑáõÛù ¨ ·áõÛù</t>
  </si>
  <si>
    <t>³ÛÉ Í³Ëë»ñ</t>
  </si>
  <si>
    <t>¶ÉáõË 2. ÞÇÝ³ñ³ñáõÃÛ³Ý ÑÇÙÝ³Ï³Ý ûµÛ»ÏïÝ»ñ</t>
  </si>
  <si>
    <t>úµÛ»Ïï³ÛÇÝ Ý³Ë³Ñ³ßÇí Ã.1</t>
  </si>
  <si>
    <t>ÀÝ¹³Ù»ÝÁ ·ÉáõË 2ª</t>
  </si>
  <si>
    <t>1%x0,8 (hñ.N68 Ï.24)</t>
  </si>
  <si>
    <t>Ä³Ù³Ý³Ï³íáñ Ï³éáõÛóÝ»ñ</t>
  </si>
  <si>
    <t>ÀÝ¹³Ù»ÝÁ ·ÉáõË 2-8ª</t>
  </si>
  <si>
    <t>¶ÉáõË 9. ²ÛÉ ³ßË³ï³ÝùÝ»ñ ¨ Í³Ëë»ñ</t>
  </si>
  <si>
    <t>0,6%x0,8 (hñ.N68 Ï.24)</t>
  </si>
  <si>
    <t>ÒÙ»é³ÛÇÝ Ã³ÝÏ³óáõÙÝ»ñ</t>
  </si>
  <si>
    <t>0,15% (øÜ-879-Ü)</t>
  </si>
  <si>
    <t>²ÕµÇ ï»Õ³÷áËÙ³Ý Í³Ëë»ñ</t>
  </si>
  <si>
    <t>1,5% (øÜ-879-Ü)</t>
  </si>
  <si>
    <t>öáùñ Í³í³ÉÇ ÞØ²</t>
  </si>
  <si>
    <r>
      <t xml:space="preserve">ÀÝ¹³Ù»ÝÁ ·ÉáõË </t>
    </r>
    <r>
      <rPr>
        <b/>
        <sz val="10"/>
        <rFont val="Arial Armenian"/>
        <family val="2"/>
      </rPr>
      <t>9ª</t>
    </r>
  </si>
  <si>
    <r>
      <t>ÀÝ¹³Ù»ÝÁ ·ÉáõË 2</t>
    </r>
    <r>
      <rPr>
        <b/>
        <sz val="10"/>
        <rFont val="Symbol"/>
        <family val="1"/>
        <charset val="2"/>
      </rPr>
      <t>¸</t>
    </r>
    <r>
      <rPr>
        <b/>
        <sz val="10"/>
        <rFont val="Arial Armenian"/>
        <family val="2"/>
      </rPr>
      <t>9ª</t>
    </r>
  </si>
  <si>
    <t>¶ÉáõË 10. î»ËÝÇÏ³Ï³Ý ¨ Ñ»ÕÇÝ³Ï³ÛÇÝ ÑëÏáÕáõÃÛáõÝ</t>
  </si>
  <si>
    <t>î»ËÝÇÏ³Ï³Ý ÑëÏáÕáõÃÛáõÝ</t>
  </si>
  <si>
    <t>Ð»ÕÇÝ³Ï³ÛÇÝ ÑëÏáÕáõÃÛáõÝ</t>
  </si>
  <si>
    <t>ÀÝ¹³Ù»ÝÁ ·ÉáõË 10ª</t>
  </si>
  <si>
    <r>
      <t>ÀÝ¹³Ù»ÝÁ ·ÉáõË 2</t>
    </r>
    <r>
      <rPr>
        <b/>
        <sz val="10"/>
        <rFont val="Symbol"/>
        <family val="1"/>
        <charset val="2"/>
      </rPr>
      <t>¸</t>
    </r>
    <r>
      <rPr>
        <b/>
        <sz val="10"/>
        <rFont val="Arial Armenian"/>
        <family val="2"/>
      </rPr>
      <t>10ª</t>
    </r>
  </si>
  <si>
    <t>âÝ³Ë³ï»ëí³Í Í³Ëë»ñ</t>
  </si>
  <si>
    <t>ÀÝ¹³Ù»ÝÁ ãÝ³Ë³ï»ëí³Í Í³Ëë»ñáíª</t>
  </si>
  <si>
    <t>²²Ðª</t>
  </si>
  <si>
    <t>ÀÝ¹³Ù»ÝÁ Ý³Ë³Ñ³ßíáíª</t>
  </si>
  <si>
    <t>ì»ñ³¹³ñÓíáÕ ·áõÙ³ñ Å³Ù³Ý³Ï³íáñ Ï³éáõÛóÝ»ñÇó</t>
  </si>
  <si>
    <t>§²è²æÀÜÂ²ò-Îî´¦ êäÀ ïÝûñ»Ý`</t>
  </si>
  <si>
    <t>È.æ½Ù»çÛ³Ý</t>
  </si>
  <si>
    <t>Î³½Ù»ó`</t>
  </si>
  <si>
    <t>².¶áñ·ÇÝÛ³Ý</t>
  </si>
  <si>
    <t>Կառույցի ուժեղացում և վերկառուցում</t>
  </si>
  <si>
    <t>Ì²ì²È²ÂºðÂ</t>
  </si>
  <si>
    <t>Ð/Ñ</t>
  </si>
  <si>
    <t>²ßË³ï³ÝùÝ»ñÇ ³Ýí³ÝáõÙÁ</t>
  </si>
  <si>
    <t>â/Ù</t>
  </si>
  <si>
    <t>ÙÇ³íáñÇ ·ÇÝÁ</t>
  </si>
  <si>
    <t>ÁÝ¹Ñ³ÝáõñÁ</t>
  </si>
  <si>
    <t xml:space="preserve">Հայաստանի Հանրապետության ոստիկանության Երևան քաղաքի Դավիթաշենի ոստիկանական բաժանմունքի նոր վարչական շենքի վերակառուցում </t>
  </si>
  <si>
    <t>Հատակների իրականացում լամինատով</t>
  </si>
  <si>
    <t>Ալյումինե դռների տեղադրում</t>
  </si>
  <si>
    <t>Ընդամենը`</t>
  </si>
  <si>
    <t>Շահույթ 11%</t>
  </si>
  <si>
    <t>Կուտակված շին. աղբի հավաքում բարձում և տեղափոխում թափոնատեղ (15կմ)</t>
  </si>
  <si>
    <t>Ներկում բարձրորակ ներկով</t>
  </si>
  <si>
    <t>Խոհանոցակոնքի մոնտաժում (2 լվացարանատեղով)</t>
  </si>
  <si>
    <r>
      <t>ԱԱՀ` 20</t>
    </r>
    <r>
      <rPr>
        <b/>
        <i/>
        <sz val="11"/>
        <rFont val="Tahoma"/>
        <family val="2"/>
      </rPr>
      <t>%</t>
    </r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</si>
</sst>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%"/>
  </numFmts>
  <fonts count="32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 Armenian"/>
      <family val="2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b/>
      <sz val="10"/>
      <name val="Arial Armenian"/>
      <family val="2"/>
    </font>
    <font>
      <b/>
      <sz val="11"/>
      <name val="Arial Armenian"/>
      <family val="2"/>
    </font>
    <font>
      <sz val="11"/>
      <name val="Arial Armenian"/>
      <family val="2"/>
    </font>
    <font>
      <b/>
      <i/>
      <sz val="11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i/>
      <sz val="10"/>
      <name val="Arial Armenian"/>
      <family val="2"/>
    </font>
    <font>
      <b/>
      <i/>
      <sz val="11"/>
      <name val="Arial Armenian"/>
      <family val="2"/>
    </font>
    <font>
      <sz val="12"/>
      <name val="Arial Armenian"/>
      <family val="2"/>
    </font>
    <font>
      <sz val="12"/>
      <color indexed="9"/>
      <name val="Arial Armenian"/>
      <family val="2"/>
    </font>
    <font>
      <sz val="12"/>
      <color indexed="10"/>
      <name val="Arial Armenian"/>
      <family val="2"/>
    </font>
    <font>
      <sz val="8"/>
      <color indexed="9"/>
      <name val="Arial Armenian"/>
      <family val="2"/>
    </font>
    <font>
      <sz val="10"/>
      <color indexed="9"/>
      <name val="Arial Armenian"/>
      <family val="2"/>
    </font>
    <font>
      <b/>
      <sz val="10"/>
      <color indexed="9"/>
      <name val="Arial Armenian"/>
      <family val="2"/>
    </font>
    <font>
      <b/>
      <sz val="10"/>
      <name val="Symbol"/>
      <family val="1"/>
      <charset val="2"/>
    </font>
    <font>
      <sz val="12"/>
      <color rgb="FFFF0000"/>
      <name val="Arial Armenian"/>
      <family val="2"/>
    </font>
    <font>
      <sz val="10"/>
      <color rgb="FFFF0000"/>
      <name val="Arial Armenian"/>
      <family val="2"/>
    </font>
    <font>
      <sz val="12"/>
      <name val="Arial LatArm"/>
      <family val="2"/>
    </font>
    <font>
      <sz val="9"/>
      <name val="Arial LatArm"/>
      <family val="2"/>
    </font>
    <font>
      <sz val="10"/>
      <name val="Arial LatArm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sz val="11"/>
      <name val="Tahoma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221">
    <xf numFmtId="0" fontId="0" fillId="0" borderId="0" xfId="0"/>
    <xf numFmtId="0" fontId="8" fillId="0" borderId="1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0" xfId="1" applyFont="1" applyFill="1" applyAlignment="1">
      <alignment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vertical="center" wrapText="1"/>
    </xf>
    <xf numFmtId="2" fontId="4" fillId="0" borderId="8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center" vertical="center" wrapText="1"/>
    </xf>
    <xf numFmtId="2" fontId="14" fillId="0" borderId="1" xfId="1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1" fillId="0" borderId="0" xfId="1" applyFill="1" applyAlignment="1">
      <alignment vertical="center"/>
    </xf>
    <xf numFmtId="0" fontId="1" fillId="0" borderId="0" xfId="1" applyFill="1" applyAlignment="1">
      <alignment horizontal="center" vertical="center"/>
    </xf>
    <xf numFmtId="2" fontId="5" fillId="0" borderId="2" xfId="1" applyNumberFormat="1" applyFont="1" applyFill="1" applyBorder="1" applyAlignment="1">
      <alignment vertical="center" wrapText="1"/>
    </xf>
    <xf numFmtId="2" fontId="5" fillId="0" borderId="0" xfId="1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textRotation="90" wrapText="1"/>
    </xf>
    <xf numFmtId="0" fontId="6" fillId="0" borderId="1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 wrapText="1"/>
    </xf>
    <xf numFmtId="164" fontId="4" fillId="0" borderId="3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0" fontId="0" fillId="0" borderId="6" xfId="0" applyFill="1" applyBorder="1" applyAlignment="1">
      <alignment horizontal="center" vertical="center"/>
    </xf>
    <xf numFmtId="164" fontId="4" fillId="0" borderId="8" xfId="1" applyNumberFormat="1" applyFont="1" applyFill="1" applyBorder="1" applyAlignment="1">
      <alignment horizontal="center" vertical="center" wrapText="1"/>
    </xf>
    <xf numFmtId="2" fontId="14" fillId="0" borderId="8" xfId="1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4" fillId="0" borderId="0" xfId="1" applyFont="1" applyFill="1" applyAlignment="1">
      <alignment horizontal="left" vertical="center" wrapText="1"/>
    </xf>
    <xf numFmtId="166" fontId="4" fillId="0" borderId="0" xfId="1" applyNumberFormat="1" applyFont="1" applyFill="1" applyAlignment="1">
      <alignment horizontal="center" vertical="center" wrapText="1"/>
    </xf>
    <xf numFmtId="2" fontId="4" fillId="0" borderId="0" xfId="1" applyNumberFormat="1" applyFont="1" applyFill="1" applyAlignment="1">
      <alignment horizontal="center" vertical="center" wrapText="1"/>
    </xf>
    <xf numFmtId="0" fontId="8" fillId="0" borderId="0" xfId="1" applyFont="1" applyFill="1" applyAlignment="1">
      <alignment horizontal="left" vertical="center" wrapText="1"/>
    </xf>
    <xf numFmtId="2" fontId="8" fillId="0" borderId="0" xfId="1" applyNumberFormat="1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2" fontId="12" fillId="0" borderId="0" xfId="0" applyNumberFormat="1" applyFont="1" applyFill="1" applyAlignment="1">
      <alignment horizontal="center" vertical="center"/>
    </xf>
    <xf numFmtId="164" fontId="14" fillId="0" borderId="5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3" fontId="0" fillId="0" borderId="0" xfId="0" applyNumberFormat="1" applyFill="1" applyAlignment="1">
      <alignment vertical="center"/>
    </xf>
    <xf numFmtId="0" fontId="8" fillId="0" borderId="8" xfId="1" applyFont="1" applyFill="1" applyBorder="1" applyAlignment="1">
      <alignment horizontal="center" vertical="center" wrapText="1"/>
    </xf>
    <xf numFmtId="165" fontId="4" fillId="0" borderId="3" xfId="1" applyNumberFormat="1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vertical="center"/>
    </xf>
    <xf numFmtId="0" fontId="13" fillId="0" borderId="8" xfId="0" applyFont="1" applyFill="1" applyBorder="1" applyAlignment="1">
      <alignment vertical="center"/>
    </xf>
    <xf numFmtId="0" fontId="13" fillId="0" borderId="5" xfId="0" applyFont="1" applyFill="1" applyBorder="1" applyAlignment="1">
      <alignment vertical="center"/>
    </xf>
    <xf numFmtId="2" fontId="0" fillId="0" borderId="1" xfId="0" applyNumberForma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2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2" fontId="0" fillId="0" borderId="0" xfId="0" applyNumberFormat="1" applyFill="1" applyAlignment="1">
      <alignment vertical="center"/>
    </xf>
    <xf numFmtId="2" fontId="4" fillId="0" borderId="3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16" fillId="0" borderId="0" xfId="0" applyFont="1" applyAlignment="1"/>
    <xf numFmtId="2" fontId="16" fillId="0" borderId="0" xfId="0" applyNumberFormat="1" applyFont="1" applyBorder="1" applyAlignment="1">
      <alignment horizontal="right" wrapText="1"/>
    </xf>
    <xf numFmtId="0" fontId="16" fillId="0" borderId="0" xfId="0" applyFont="1"/>
    <xf numFmtId="0" fontId="16" fillId="0" borderId="0" xfId="0" applyFont="1" applyAlignment="1">
      <alignment horizontal="justify"/>
    </xf>
    <xf numFmtId="0" fontId="17" fillId="0" borderId="0" xfId="0" applyFont="1"/>
    <xf numFmtId="0" fontId="18" fillId="0" borderId="0" xfId="0" applyFont="1"/>
    <xf numFmtId="0" fontId="16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top" wrapText="1"/>
    </xf>
    <xf numFmtId="0" fontId="19" fillId="0" borderId="0" xfId="0" applyFont="1"/>
    <xf numFmtId="0" fontId="4" fillId="0" borderId="9" xfId="0" applyFont="1" applyBorder="1" applyAlignment="1">
      <alignment horizontal="center" vertical="top" wrapText="1"/>
    </xf>
    <xf numFmtId="0" fontId="20" fillId="0" borderId="0" xfId="0" applyFont="1"/>
    <xf numFmtId="0" fontId="4" fillId="0" borderId="9" xfId="0" applyFont="1" applyBorder="1" applyAlignment="1">
      <alignment horizontal="left" vertical="top" wrapText="1"/>
    </xf>
    <xf numFmtId="2" fontId="8" fillId="0" borderId="9" xfId="0" applyNumberFormat="1" applyFont="1" applyBorder="1" applyAlignment="1">
      <alignment horizontal="right" wrapText="1"/>
    </xf>
    <xf numFmtId="0" fontId="8" fillId="0" borderId="9" xfId="0" applyFont="1" applyBorder="1" applyAlignment="1">
      <alignment horizontal="right" wrapText="1"/>
    </xf>
    <xf numFmtId="2" fontId="8" fillId="0" borderId="0" xfId="0" applyNumberFormat="1" applyFont="1" applyBorder="1"/>
    <xf numFmtId="2" fontId="4" fillId="0" borderId="0" xfId="0" applyNumberFormat="1" applyFont="1" applyBorder="1"/>
    <xf numFmtId="0" fontId="8" fillId="0" borderId="0" xfId="0" applyFont="1" applyBorder="1"/>
    <xf numFmtId="0" fontId="8" fillId="0" borderId="0" xfId="0" applyFont="1"/>
    <xf numFmtId="0" fontId="4" fillId="0" borderId="9" xfId="0" applyFont="1" applyBorder="1" applyAlignment="1">
      <alignment horizontal="center" wrapText="1"/>
    </xf>
    <xf numFmtId="2" fontId="8" fillId="0" borderId="0" xfId="0" applyNumberFormat="1" applyFont="1" applyBorder="1" applyAlignment="1">
      <alignment horizontal="right" wrapText="1"/>
    </xf>
    <xf numFmtId="9" fontId="4" fillId="0" borderId="9" xfId="0" applyNumberFormat="1" applyFont="1" applyBorder="1" applyAlignment="1">
      <alignment horizontal="center" vertical="top" wrapText="1"/>
    </xf>
    <xf numFmtId="2" fontId="21" fillId="0" borderId="9" xfId="0" applyNumberFormat="1" applyFont="1" applyBorder="1" applyAlignment="1">
      <alignment horizontal="right" wrapText="1"/>
    </xf>
    <xf numFmtId="0" fontId="4" fillId="0" borderId="0" xfId="0" applyFont="1" applyBorder="1"/>
    <xf numFmtId="10" fontId="4" fillId="0" borderId="9" xfId="0" applyNumberFormat="1" applyFont="1" applyBorder="1" applyAlignment="1">
      <alignment horizontal="center" vertical="top" wrapText="1"/>
    </xf>
    <xf numFmtId="166" fontId="4" fillId="0" borderId="9" xfId="0" applyNumberFormat="1" applyFont="1" applyBorder="1" applyAlignment="1">
      <alignment horizontal="center" vertical="top" wrapText="1"/>
    </xf>
    <xf numFmtId="0" fontId="8" fillId="0" borderId="9" xfId="0" applyFont="1" applyBorder="1" applyAlignment="1">
      <alignment vertical="top" wrapText="1"/>
    </xf>
    <xf numFmtId="2" fontId="8" fillId="0" borderId="9" xfId="0" applyNumberFormat="1" applyFont="1" applyBorder="1" applyAlignment="1">
      <alignment vertical="top" wrapText="1"/>
    </xf>
    <xf numFmtId="2" fontId="8" fillId="0" borderId="9" xfId="0" applyNumberFormat="1" applyFont="1" applyBorder="1" applyAlignment="1">
      <alignment horizontal="right" vertical="top" wrapText="1"/>
    </xf>
    <xf numFmtId="2" fontId="8" fillId="0" borderId="0" xfId="0" applyNumberFormat="1" applyFont="1"/>
    <xf numFmtId="0" fontId="4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right" wrapText="1"/>
    </xf>
    <xf numFmtId="0" fontId="7" fillId="0" borderId="0" xfId="0" applyFont="1"/>
    <xf numFmtId="0" fontId="9" fillId="0" borderId="0" xfId="1" applyFont="1" applyFill="1" applyAlignment="1">
      <alignment vertical="center" wrapText="1"/>
    </xf>
    <xf numFmtId="0" fontId="25" fillId="0" borderId="0" xfId="0" applyFont="1" applyFill="1" applyAlignment="1">
      <alignment horizontal="left" vertical="center"/>
    </xf>
    <xf numFmtId="164" fontId="25" fillId="0" borderId="0" xfId="0" applyNumberFormat="1" applyFont="1" applyFill="1" applyAlignment="1">
      <alignment horizontal="center" vertical="center"/>
    </xf>
    <xf numFmtId="165" fontId="26" fillId="0" borderId="9" xfId="0" applyNumberFormat="1" applyFont="1" applyFill="1" applyBorder="1" applyAlignment="1">
      <alignment horizontal="center" vertical="center" wrapText="1"/>
    </xf>
    <xf numFmtId="0" fontId="27" fillId="0" borderId="9" xfId="0" applyFont="1" applyFill="1" applyBorder="1" applyAlignment="1">
      <alignment horizontal="center" vertical="center"/>
    </xf>
    <xf numFmtId="0" fontId="27" fillId="0" borderId="9" xfId="0" applyFont="1" applyFill="1" applyBorder="1" applyAlignment="1">
      <alignment horizontal="center" vertical="center" wrapText="1"/>
    </xf>
    <xf numFmtId="0" fontId="27" fillId="0" borderId="9" xfId="0" applyNumberFormat="1" applyFont="1" applyFill="1" applyBorder="1" applyAlignment="1">
      <alignment horizontal="center" vertical="center" wrapText="1"/>
    </xf>
    <xf numFmtId="1" fontId="27" fillId="0" borderId="9" xfId="0" applyNumberFormat="1" applyFont="1" applyFill="1" applyBorder="1" applyAlignment="1">
      <alignment horizontal="center" vertical="center" wrapText="1"/>
    </xf>
    <xf numFmtId="164" fontId="4" fillId="0" borderId="9" xfId="1" applyNumberFormat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left" vertical="center" wrapText="1"/>
    </xf>
    <xf numFmtId="0" fontId="4" fillId="0" borderId="9" xfId="1" applyFont="1" applyFill="1" applyBorder="1" applyAlignment="1">
      <alignment vertical="center" wrapText="1"/>
    </xf>
    <xf numFmtId="0" fontId="10" fillId="0" borderId="9" xfId="1" applyFont="1" applyFill="1" applyBorder="1" applyAlignment="1">
      <alignment vertical="center" wrapText="1"/>
    </xf>
    <xf numFmtId="164" fontId="5" fillId="0" borderId="9" xfId="1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left" vertical="center" wrapText="1"/>
    </xf>
    <xf numFmtId="0" fontId="10" fillId="0" borderId="9" xfId="1" applyFont="1" applyFill="1" applyBorder="1" applyAlignment="1">
      <alignment horizontal="center" vertical="center" wrapText="1"/>
    </xf>
    <xf numFmtId="2" fontId="4" fillId="0" borderId="9" xfId="1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/>
    </xf>
    <xf numFmtId="164" fontId="26" fillId="0" borderId="9" xfId="0" applyNumberFormat="1" applyFont="1" applyFill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center" vertical="center" wrapText="1"/>
    </xf>
    <xf numFmtId="2" fontId="4" fillId="0" borderId="4" xfId="1" applyNumberFormat="1" applyFont="1" applyFill="1" applyBorder="1" applyAlignment="1">
      <alignment horizontal="center" vertical="center" wrapText="1"/>
    </xf>
    <xf numFmtId="49" fontId="15" fillId="0" borderId="6" xfId="1" applyNumberFormat="1" applyFont="1" applyFill="1" applyBorder="1" applyAlignment="1">
      <alignment horizontal="center" vertical="center" wrapText="1"/>
    </xf>
    <xf numFmtId="49" fontId="15" fillId="0" borderId="8" xfId="1" applyNumberFormat="1" applyFont="1" applyFill="1" applyBorder="1" applyAlignment="1">
      <alignment horizontal="center" vertical="center" wrapText="1"/>
    </xf>
    <xf numFmtId="49" fontId="15" fillId="0" borderId="5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left" vertical="center" wrapText="1"/>
    </xf>
    <xf numFmtId="0" fontId="10" fillId="0" borderId="4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164" fontId="13" fillId="0" borderId="3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 textRotation="90" wrapText="1"/>
    </xf>
    <xf numFmtId="0" fontId="5" fillId="0" borderId="7" xfId="1" applyFont="1" applyFill="1" applyBorder="1" applyAlignment="1">
      <alignment horizontal="center" vertical="center" textRotation="90" wrapText="1"/>
    </xf>
    <xf numFmtId="0" fontId="5" fillId="0" borderId="4" xfId="1" applyFont="1" applyFill="1" applyBorder="1" applyAlignment="1">
      <alignment horizontal="center" vertical="center" textRotation="90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49" fontId="9" fillId="0" borderId="8" xfId="1" applyNumberFormat="1" applyFont="1" applyFill="1" applyBorder="1" applyAlignment="1">
      <alignment horizontal="center" vertical="center" wrapText="1"/>
    </xf>
    <xf numFmtId="49" fontId="9" fillId="0" borderId="5" xfId="1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49" fontId="14" fillId="0" borderId="6" xfId="1" applyNumberFormat="1" applyFont="1" applyFill="1" applyBorder="1" applyAlignment="1">
      <alignment horizontal="center" vertical="center" wrapText="1"/>
    </xf>
    <xf numFmtId="49" fontId="14" fillId="0" borderId="8" xfId="1" applyNumberFormat="1" applyFont="1" applyFill="1" applyBorder="1" applyAlignment="1">
      <alignment horizontal="center" vertical="center" wrapText="1"/>
    </xf>
    <xf numFmtId="49" fontId="14" fillId="0" borderId="5" xfId="1" applyNumberFormat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8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9" xfId="0" applyFont="1" applyBorder="1" applyAlignment="1">
      <alignment horizontal="left" vertical="top" wrapText="1"/>
    </xf>
    <xf numFmtId="0" fontId="25" fillId="0" borderId="0" xfId="0" applyFont="1" applyFill="1" applyAlignment="1">
      <alignment horizontal="center" vertical="center"/>
    </xf>
    <xf numFmtId="0" fontId="7" fillId="0" borderId="10" xfId="1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center" vertical="center" wrapText="1"/>
    </xf>
    <xf numFmtId="164" fontId="26" fillId="0" borderId="14" xfId="0" applyNumberFormat="1" applyFont="1" applyFill="1" applyBorder="1" applyAlignment="1">
      <alignment horizontal="center" vertical="center" wrapText="1"/>
    </xf>
    <xf numFmtId="164" fontId="26" fillId="0" borderId="15" xfId="0" applyNumberFormat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vertical="center" wrapText="1"/>
    </xf>
    <xf numFmtId="49" fontId="15" fillId="0" borderId="11" xfId="1" applyNumberFormat="1" applyFont="1" applyFill="1" applyBorder="1" applyAlignment="1">
      <alignment vertical="center" wrapText="1"/>
    </xf>
    <xf numFmtId="49" fontId="14" fillId="0" borderId="11" xfId="1" applyNumberFormat="1" applyFont="1" applyFill="1" applyBorder="1" applyAlignment="1">
      <alignment vertical="center" wrapText="1"/>
    </xf>
    <xf numFmtId="0" fontId="10" fillId="0" borderId="14" xfId="1" applyFont="1" applyFill="1" applyBorder="1" applyAlignment="1">
      <alignment vertical="center" wrapText="1"/>
    </xf>
    <xf numFmtId="0" fontId="28" fillId="0" borderId="0" xfId="0" applyFont="1" applyFill="1" applyAlignment="1">
      <alignment vertical="center" wrapText="1"/>
    </xf>
    <xf numFmtId="0" fontId="28" fillId="0" borderId="0" xfId="0" applyFont="1" applyFill="1" applyAlignment="1">
      <alignment vertical="center"/>
    </xf>
    <xf numFmtId="2" fontId="28" fillId="0" borderId="0" xfId="0" applyNumberFormat="1" applyFont="1" applyFill="1" applyAlignment="1">
      <alignment vertical="center"/>
    </xf>
    <xf numFmtId="0" fontId="26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28" fillId="0" borderId="9" xfId="0" applyFont="1" applyFill="1" applyBorder="1" applyAlignment="1">
      <alignment horizontal="center" vertical="center"/>
    </xf>
    <xf numFmtId="3" fontId="28" fillId="0" borderId="0" xfId="0" applyNumberFormat="1" applyFont="1" applyFill="1" applyAlignment="1">
      <alignment vertical="center"/>
    </xf>
    <xf numFmtId="0" fontId="29" fillId="0" borderId="9" xfId="0" applyFont="1" applyFill="1" applyBorder="1" applyAlignment="1">
      <alignment horizontal="center" vertical="center"/>
    </xf>
    <xf numFmtId="2" fontId="28" fillId="0" borderId="9" xfId="0" applyNumberFormat="1" applyFont="1" applyFill="1" applyBorder="1" applyAlignment="1">
      <alignment horizontal="center" vertical="center"/>
    </xf>
    <xf numFmtId="0" fontId="30" fillId="0" borderId="9" xfId="0" applyFont="1" applyFill="1" applyBorder="1" applyAlignment="1">
      <alignment vertical="center"/>
    </xf>
    <xf numFmtId="0" fontId="28" fillId="0" borderId="0" xfId="0" applyFont="1" applyFill="1" applyAlignment="1">
      <alignment horizontal="center" vertical="center"/>
    </xf>
    <xf numFmtId="0" fontId="8" fillId="0" borderId="12" xfId="1" applyFont="1" applyFill="1" applyBorder="1" applyAlignment="1">
      <alignment horizontal="center" vertical="center" wrapText="1"/>
    </xf>
    <xf numFmtId="49" fontId="15" fillId="0" borderId="13" xfId="1" applyNumberFormat="1" applyFont="1" applyFill="1" applyBorder="1" applyAlignment="1">
      <alignment horizontal="center" vertical="center" wrapText="1"/>
    </xf>
    <xf numFmtId="49" fontId="14" fillId="0" borderId="13" xfId="1" applyNumberFormat="1" applyFont="1" applyFill="1" applyBorder="1" applyAlignment="1">
      <alignment horizontal="center" vertical="center" wrapText="1"/>
    </xf>
    <xf numFmtId="49" fontId="15" fillId="0" borderId="12" xfId="1" applyNumberFormat="1" applyFont="1" applyFill="1" applyBorder="1" applyAlignment="1">
      <alignment horizontal="center" vertical="center" wrapText="1"/>
    </xf>
    <xf numFmtId="0" fontId="10" fillId="0" borderId="14" xfId="1" applyFont="1" applyFill="1" applyBorder="1" applyAlignment="1">
      <alignment horizontal="center" vertical="center" wrapText="1"/>
    </xf>
    <xf numFmtId="0" fontId="30" fillId="0" borderId="9" xfId="0" applyFont="1" applyFill="1" applyBorder="1" applyAlignment="1">
      <alignment horizontal="center" vertical="center"/>
    </xf>
    <xf numFmtId="0" fontId="28" fillId="0" borderId="11" xfId="0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wrapText="1"/>
    </xf>
    <xf numFmtId="49" fontId="14" fillId="0" borderId="12" xfId="1" applyNumberFormat="1" applyFont="1" applyFill="1" applyBorder="1" applyAlignment="1">
      <alignment horizontal="center" vertical="center" wrapText="1"/>
    </xf>
    <xf numFmtId="0" fontId="29" fillId="0" borderId="14" xfId="0" applyFont="1" applyFill="1" applyBorder="1" applyAlignment="1">
      <alignment horizontal="center" vertical="center"/>
    </xf>
    <xf numFmtId="164" fontId="29" fillId="0" borderId="14" xfId="0" applyNumberFormat="1" applyFont="1" applyFill="1" applyBorder="1" applyAlignment="1">
      <alignment horizontal="center" vertical="center"/>
    </xf>
    <xf numFmtId="165" fontId="25" fillId="0" borderId="0" xfId="0" applyNumberFormat="1" applyFont="1" applyFill="1" applyAlignment="1">
      <alignment horizontal="center" vertical="center"/>
    </xf>
    <xf numFmtId="164" fontId="26" fillId="0" borderId="11" xfId="0" applyNumberFormat="1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 wrapText="1"/>
    </xf>
    <xf numFmtId="2" fontId="4" fillId="0" borderId="14" xfId="1" applyNumberFormat="1" applyFont="1" applyFill="1" applyBorder="1" applyAlignment="1">
      <alignment horizontal="center" vertical="center" wrapText="1"/>
    </xf>
    <xf numFmtId="164" fontId="26" fillId="0" borderId="12" xfId="0" applyNumberFormat="1" applyFont="1" applyFill="1" applyBorder="1" applyAlignment="1">
      <alignment horizontal="center" vertical="center" wrapText="1"/>
    </xf>
    <xf numFmtId="0" fontId="28" fillId="0" borderId="12" xfId="0" applyFont="1" applyFill="1" applyBorder="1" applyAlignment="1">
      <alignment horizontal="center" vertical="center"/>
    </xf>
    <xf numFmtId="2" fontId="30" fillId="0" borderId="9" xfId="0" applyNumberFormat="1" applyFont="1" applyFill="1" applyBorder="1" applyAlignment="1">
      <alignment horizontal="center" vertical="center"/>
    </xf>
  </cellXfs>
  <cellStyles count="8">
    <cellStyle name="Normal 10" xfId="7"/>
    <cellStyle name="Normal 2" xfId="1"/>
    <cellStyle name="Normal 3" xfId="2"/>
    <cellStyle name="Normal 4" xfId="3"/>
    <cellStyle name="Normal 6" xfId="4"/>
    <cellStyle name="Normal 8" xfId="5"/>
    <cellStyle name="Normal 9" xfId="6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26"/>
  <sheetViews>
    <sheetView workbookViewId="0">
      <selection activeCell="H5" sqref="H5:L5"/>
    </sheetView>
  </sheetViews>
  <sheetFormatPr defaultRowHeight="15"/>
  <cols>
    <col min="1" max="1" width="4.5703125" style="20" customWidth="1"/>
    <col min="2" max="2" width="33.85546875" style="20" customWidth="1"/>
    <col min="3" max="4" width="6.140625" style="20" customWidth="1"/>
    <col min="5" max="5" width="6.42578125" style="20" customWidth="1"/>
    <col min="6" max="6" width="7.7109375" style="20" customWidth="1"/>
    <col min="7" max="7" width="7.140625" style="20" customWidth="1"/>
    <col min="8" max="8" width="13.28515625" style="41" customWidth="1"/>
    <col min="9" max="9" width="5.7109375" style="20" customWidth="1"/>
    <col min="10" max="10" width="5.42578125" style="20" customWidth="1"/>
    <col min="11" max="11" width="8.42578125" style="20" customWidth="1"/>
    <col min="12" max="12" width="8.140625" style="20" customWidth="1"/>
    <col min="13" max="13" width="11.42578125" style="20" customWidth="1"/>
    <col min="14" max="14" width="12" style="20" customWidth="1"/>
    <col min="15" max="16384" width="9.140625" style="20"/>
  </cols>
  <sheetData>
    <row r="1" spans="1:18">
      <c r="A1" s="159" t="s">
        <v>31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</row>
    <row r="2" spans="1:18">
      <c r="A2" s="160" t="s">
        <v>20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  <c r="N2" s="160"/>
    </row>
    <row r="3" spans="1:18">
      <c r="A3" s="160"/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Q3" s="66"/>
    </row>
    <row r="4" spans="1:18" ht="23.25" customHeight="1">
      <c r="A4" s="161" t="s">
        <v>343</v>
      </c>
      <c r="B4" s="161"/>
      <c r="C4" s="161"/>
      <c r="D4" s="161"/>
      <c r="E4" s="167">
        <v>1630.73</v>
      </c>
      <c r="F4" s="167"/>
      <c r="G4" s="21"/>
      <c r="H4" s="22"/>
      <c r="I4" s="21"/>
      <c r="J4" s="21"/>
      <c r="K4" s="21"/>
      <c r="L4" s="21"/>
      <c r="M4" s="21"/>
      <c r="N4" s="21"/>
    </row>
    <row r="5" spans="1:18" ht="23.25" customHeight="1">
      <c r="A5" s="162" t="s">
        <v>542</v>
      </c>
      <c r="B5" s="162"/>
      <c r="C5" s="162"/>
      <c r="D5" s="162"/>
      <c r="E5" s="168"/>
      <c r="F5" s="168"/>
      <c r="G5" s="21"/>
      <c r="H5" s="166" t="s">
        <v>0</v>
      </c>
      <c r="I5" s="166"/>
      <c r="J5" s="166"/>
      <c r="K5" s="166"/>
      <c r="L5" s="166"/>
      <c r="M5" s="23">
        <f>+M326</f>
        <v>301028.78241143393</v>
      </c>
      <c r="N5" s="24" t="s">
        <v>1</v>
      </c>
      <c r="Q5" s="66"/>
    </row>
    <row r="6" spans="1:18" ht="15" customHeight="1">
      <c r="A6" s="163" t="s">
        <v>2</v>
      </c>
      <c r="B6" s="163" t="s">
        <v>3</v>
      </c>
      <c r="C6" s="143" t="s">
        <v>4</v>
      </c>
      <c r="D6" s="143" t="s">
        <v>5</v>
      </c>
      <c r="E6" s="143" t="s">
        <v>6</v>
      </c>
      <c r="F6" s="146" t="s">
        <v>7</v>
      </c>
      <c r="G6" s="147"/>
      <c r="H6" s="147"/>
      <c r="I6" s="147"/>
      <c r="J6" s="147"/>
      <c r="K6" s="147"/>
      <c r="L6" s="147"/>
      <c r="M6" s="143" t="s">
        <v>8</v>
      </c>
      <c r="N6" s="143" t="s">
        <v>9</v>
      </c>
    </row>
    <row r="7" spans="1:18" ht="21" customHeight="1">
      <c r="A7" s="164"/>
      <c r="B7" s="164"/>
      <c r="C7" s="144"/>
      <c r="D7" s="144"/>
      <c r="E7" s="144"/>
      <c r="F7" s="169" t="s">
        <v>10</v>
      </c>
      <c r="G7" s="170"/>
      <c r="H7" s="169" t="s">
        <v>11</v>
      </c>
      <c r="I7" s="171"/>
      <c r="J7" s="171"/>
      <c r="K7" s="171"/>
      <c r="L7" s="171"/>
      <c r="M7" s="144"/>
      <c r="N7" s="144"/>
    </row>
    <row r="8" spans="1:18" ht="117" customHeight="1">
      <c r="A8" s="165"/>
      <c r="B8" s="165"/>
      <c r="C8" s="145"/>
      <c r="D8" s="145"/>
      <c r="E8" s="145"/>
      <c r="F8" s="25" t="s">
        <v>12</v>
      </c>
      <c r="G8" s="25" t="s">
        <v>13</v>
      </c>
      <c r="H8" s="25" t="s">
        <v>14</v>
      </c>
      <c r="I8" s="26" t="s">
        <v>15</v>
      </c>
      <c r="J8" s="26" t="s">
        <v>5</v>
      </c>
      <c r="K8" s="26" t="s">
        <v>16</v>
      </c>
      <c r="L8" s="26" t="s">
        <v>32</v>
      </c>
      <c r="M8" s="145"/>
      <c r="N8" s="145"/>
    </row>
    <row r="9" spans="1:18">
      <c r="A9" s="27">
        <v>1</v>
      </c>
      <c r="B9" s="27">
        <v>3</v>
      </c>
      <c r="C9" s="27">
        <v>4</v>
      </c>
      <c r="D9" s="27">
        <v>5</v>
      </c>
      <c r="E9" s="27">
        <v>6</v>
      </c>
      <c r="F9" s="27">
        <v>7</v>
      </c>
      <c r="G9" s="27">
        <v>8</v>
      </c>
      <c r="H9" s="27">
        <v>11</v>
      </c>
      <c r="I9" s="27">
        <v>13</v>
      </c>
      <c r="J9" s="27">
        <v>14</v>
      </c>
      <c r="K9" s="27">
        <v>15</v>
      </c>
      <c r="L9" s="27">
        <v>16</v>
      </c>
      <c r="M9" s="27">
        <v>17</v>
      </c>
      <c r="N9" s="27">
        <v>18</v>
      </c>
    </row>
    <row r="10" spans="1:18" ht="15" customHeight="1">
      <c r="A10" s="3"/>
      <c r="B10" s="157" t="s">
        <v>40</v>
      </c>
      <c r="C10" s="158"/>
      <c r="D10" s="2"/>
      <c r="E10" s="4"/>
      <c r="F10" s="3"/>
      <c r="G10" s="4"/>
      <c r="H10" s="3"/>
      <c r="I10" s="3"/>
      <c r="J10" s="3"/>
      <c r="K10" s="3"/>
      <c r="L10" s="3"/>
      <c r="M10" s="9"/>
      <c r="N10" s="9"/>
    </row>
    <row r="11" spans="1:18" ht="30.75" customHeight="1">
      <c r="A11" s="3">
        <v>1</v>
      </c>
      <c r="B11" s="5" t="s">
        <v>33</v>
      </c>
      <c r="C11" s="3" t="s">
        <v>34</v>
      </c>
      <c r="D11" s="28">
        <v>3.84</v>
      </c>
      <c r="E11" s="28">
        <v>49.5</v>
      </c>
      <c r="F11" s="3">
        <v>8.5</v>
      </c>
      <c r="G11" s="56">
        <f>+F11*1.63073</f>
        <v>13.861205</v>
      </c>
      <c r="H11" s="3" t="s">
        <v>36</v>
      </c>
      <c r="I11" s="3" t="s">
        <v>34</v>
      </c>
      <c r="J11" s="29">
        <v>1.0149999999999999</v>
      </c>
      <c r="K11" s="3">
        <v>22.821999999999999</v>
      </c>
      <c r="L11" s="4">
        <f>+J11*K11*1.1781</f>
        <v>27.289897172999993</v>
      </c>
      <c r="M11" s="4">
        <f>+D11*E11</f>
        <v>190.07999999999998</v>
      </c>
      <c r="N11" s="4">
        <f t="shared" ref="N11:N18" si="0">+D11*L11</f>
        <v>104.79320514431997</v>
      </c>
      <c r="R11" s="50"/>
    </row>
    <row r="12" spans="1:18" ht="27.75" customHeight="1">
      <c r="A12" s="3">
        <v>2</v>
      </c>
      <c r="B12" s="5" t="s">
        <v>46</v>
      </c>
      <c r="C12" s="3" t="s">
        <v>47</v>
      </c>
      <c r="D12" s="28">
        <v>45</v>
      </c>
      <c r="E12" s="28">
        <v>8.33</v>
      </c>
      <c r="F12" s="3">
        <v>7.5</v>
      </c>
      <c r="G12" s="56">
        <f t="shared" ref="G12:G18" si="1">+F12*1.63073</f>
        <v>12.230475</v>
      </c>
      <c r="H12" s="3"/>
      <c r="I12" s="3"/>
      <c r="J12" s="29"/>
      <c r="K12" s="3"/>
      <c r="L12" s="4"/>
      <c r="M12" s="4">
        <f>+D12*E12</f>
        <v>374.85</v>
      </c>
      <c r="N12" s="4">
        <f t="shared" si="0"/>
        <v>0</v>
      </c>
      <c r="R12" s="50"/>
    </row>
    <row r="13" spans="1:18" ht="25.5">
      <c r="A13" s="3">
        <v>3</v>
      </c>
      <c r="B13" s="5" t="s">
        <v>35</v>
      </c>
      <c r="C13" s="3" t="s">
        <v>34</v>
      </c>
      <c r="D13" s="28">
        <v>97.1</v>
      </c>
      <c r="E13" s="28">
        <v>95</v>
      </c>
      <c r="F13" s="3">
        <v>13.5</v>
      </c>
      <c r="G13" s="56">
        <f t="shared" si="1"/>
        <v>22.014855000000001</v>
      </c>
      <c r="H13" s="3" t="s">
        <v>37</v>
      </c>
      <c r="I13" s="3" t="s">
        <v>42</v>
      </c>
      <c r="J13" s="29">
        <v>1.0149999999999999</v>
      </c>
      <c r="K13" s="3">
        <v>27.222000000000001</v>
      </c>
      <c r="L13" s="4">
        <f t="shared" ref="L13:L18" si="2">+J13*K13*1.1781</f>
        <v>32.551291772999996</v>
      </c>
      <c r="M13" s="4">
        <f t="shared" ref="M13:M17" si="3">+D13*E13</f>
        <v>9224.5</v>
      </c>
      <c r="N13" s="4">
        <f t="shared" si="0"/>
        <v>3160.7304311582993</v>
      </c>
      <c r="R13" s="50"/>
    </row>
    <row r="14" spans="1:18">
      <c r="A14" s="3">
        <v>4</v>
      </c>
      <c r="B14" s="5" t="s">
        <v>41</v>
      </c>
      <c r="C14" s="3" t="s">
        <v>30</v>
      </c>
      <c r="D14" s="28">
        <v>10.786</v>
      </c>
      <c r="E14" s="28">
        <v>405.82</v>
      </c>
      <c r="F14" s="3">
        <v>11</v>
      </c>
      <c r="G14" s="56">
        <f t="shared" si="1"/>
        <v>17.938030000000001</v>
      </c>
      <c r="H14" s="3" t="s">
        <v>43</v>
      </c>
      <c r="I14" s="3" t="s">
        <v>30</v>
      </c>
      <c r="J14" s="29">
        <v>1.05</v>
      </c>
      <c r="K14" s="3">
        <v>328.06400000000002</v>
      </c>
      <c r="L14" s="4">
        <f t="shared" si="2"/>
        <v>405.81680832000001</v>
      </c>
      <c r="M14" s="4">
        <f t="shared" si="3"/>
        <v>4377.1745199999996</v>
      </c>
      <c r="N14" s="4">
        <f t="shared" si="0"/>
        <v>4377.1400945395199</v>
      </c>
      <c r="R14" s="50"/>
    </row>
    <row r="15" spans="1:18" ht="25.5">
      <c r="A15" s="3">
        <v>5</v>
      </c>
      <c r="B15" s="5" t="s">
        <v>38</v>
      </c>
      <c r="C15" s="3" t="s">
        <v>34</v>
      </c>
      <c r="D15" s="28">
        <v>105.7</v>
      </c>
      <c r="E15" s="28">
        <v>95</v>
      </c>
      <c r="F15" s="3">
        <v>13.5</v>
      </c>
      <c r="G15" s="56">
        <f t="shared" si="1"/>
        <v>22.014855000000001</v>
      </c>
      <c r="H15" s="3" t="s">
        <v>37</v>
      </c>
      <c r="I15" s="3" t="s">
        <v>34</v>
      </c>
      <c r="J15" s="29">
        <v>1.0149999999999999</v>
      </c>
      <c r="K15" s="3">
        <v>27.222000000000001</v>
      </c>
      <c r="L15" s="4">
        <f t="shared" si="2"/>
        <v>32.551291772999996</v>
      </c>
      <c r="M15" s="4">
        <f t="shared" si="3"/>
        <v>10041.5</v>
      </c>
      <c r="N15" s="4">
        <f t="shared" si="0"/>
        <v>3440.6715404060997</v>
      </c>
      <c r="R15" s="50"/>
    </row>
    <row r="16" spans="1:18">
      <c r="A16" s="6">
        <v>6</v>
      </c>
      <c r="B16" s="7" t="s">
        <v>44</v>
      </c>
      <c r="C16" s="3" t="s">
        <v>30</v>
      </c>
      <c r="D16" s="28">
        <v>8.9559999999999995</v>
      </c>
      <c r="E16" s="28">
        <v>405.82</v>
      </c>
      <c r="F16" s="3">
        <v>11</v>
      </c>
      <c r="G16" s="56">
        <f t="shared" si="1"/>
        <v>17.938030000000001</v>
      </c>
      <c r="H16" s="3" t="s">
        <v>43</v>
      </c>
      <c r="I16" s="3" t="s">
        <v>30</v>
      </c>
      <c r="J16" s="29">
        <v>1.05</v>
      </c>
      <c r="K16" s="3">
        <v>328.06400000000002</v>
      </c>
      <c r="L16" s="4">
        <f t="shared" si="2"/>
        <v>405.81680832000001</v>
      </c>
      <c r="M16" s="4">
        <f t="shared" si="3"/>
        <v>3634.5239199999996</v>
      </c>
      <c r="N16" s="4">
        <f t="shared" si="0"/>
        <v>3634.4953353139199</v>
      </c>
      <c r="R16" s="50"/>
    </row>
    <row r="17" spans="1:18" ht="28.5" customHeight="1">
      <c r="A17" s="6">
        <v>7</v>
      </c>
      <c r="B17" s="7" t="s">
        <v>39</v>
      </c>
      <c r="C17" s="3" t="s">
        <v>34</v>
      </c>
      <c r="D17" s="28">
        <v>9.3000000000000007</v>
      </c>
      <c r="E17" s="28">
        <v>95</v>
      </c>
      <c r="F17" s="3">
        <v>18.5</v>
      </c>
      <c r="G17" s="56">
        <f t="shared" si="1"/>
        <v>30.168505</v>
      </c>
      <c r="H17" s="3" t="s">
        <v>37</v>
      </c>
      <c r="I17" s="3" t="s">
        <v>34</v>
      </c>
      <c r="J17" s="29">
        <v>1.0149999999999999</v>
      </c>
      <c r="K17" s="3">
        <v>27.222000000000001</v>
      </c>
      <c r="L17" s="4">
        <f t="shared" si="2"/>
        <v>32.551291772999996</v>
      </c>
      <c r="M17" s="4">
        <f t="shared" si="3"/>
        <v>883.50000000000011</v>
      </c>
      <c r="N17" s="4">
        <f t="shared" si="0"/>
        <v>302.72701348889996</v>
      </c>
      <c r="R17" s="50"/>
    </row>
    <row r="18" spans="1:18">
      <c r="A18" s="3">
        <v>8</v>
      </c>
      <c r="B18" s="7" t="s">
        <v>45</v>
      </c>
      <c r="C18" s="3" t="s">
        <v>30</v>
      </c>
      <c r="D18" s="28">
        <v>0.53400000000000003</v>
      </c>
      <c r="E18" s="28">
        <v>405.82</v>
      </c>
      <c r="F18" s="3">
        <v>11</v>
      </c>
      <c r="G18" s="56">
        <f t="shared" si="1"/>
        <v>17.938030000000001</v>
      </c>
      <c r="H18" s="3" t="s">
        <v>43</v>
      </c>
      <c r="I18" s="6" t="s">
        <v>30</v>
      </c>
      <c r="J18" s="30">
        <v>1.05</v>
      </c>
      <c r="K18" s="18">
        <v>328.06400000000002</v>
      </c>
      <c r="L18" s="4">
        <f t="shared" si="2"/>
        <v>405.81680832000001</v>
      </c>
      <c r="M18" s="4">
        <f>+D18*E18</f>
        <v>216.70788000000002</v>
      </c>
      <c r="N18" s="4">
        <f t="shared" si="0"/>
        <v>216.70617564288003</v>
      </c>
      <c r="R18" s="50"/>
    </row>
    <row r="19" spans="1:18" ht="18" customHeight="1">
      <c r="A19" s="6"/>
      <c r="B19" s="15" t="s">
        <v>24</v>
      </c>
      <c r="C19" s="17"/>
      <c r="D19" s="32"/>
      <c r="E19" s="14"/>
      <c r="F19" s="16"/>
      <c r="G19" s="14"/>
      <c r="H19" s="16"/>
      <c r="I19" s="16"/>
      <c r="J19" s="33"/>
      <c r="K19" s="16"/>
      <c r="L19" s="14"/>
      <c r="M19" s="34">
        <f>SUM(M11:M18)</f>
        <v>28942.836320000002</v>
      </c>
      <c r="N19" s="45">
        <f>SUM(N11:N18)</f>
        <v>15237.263795693938</v>
      </c>
    </row>
    <row r="20" spans="1:18" ht="18" customHeight="1">
      <c r="A20" s="3"/>
      <c r="B20" s="157" t="s">
        <v>140</v>
      </c>
      <c r="C20" s="158"/>
      <c r="D20" s="151"/>
      <c r="E20" s="152"/>
      <c r="F20" s="152"/>
      <c r="G20" s="152"/>
      <c r="H20" s="152"/>
      <c r="I20" s="152"/>
      <c r="J20" s="152"/>
      <c r="K20" s="152"/>
      <c r="L20" s="152"/>
      <c r="M20" s="152"/>
      <c r="N20" s="153"/>
    </row>
    <row r="21" spans="1:18">
      <c r="A21" s="3">
        <v>9</v>
      </c>
      <c r="B21" s="31" t="s">
        <v>141</v>
      </c>
      <c r="C21" s="3" t="s">
        <v>103</v>
      </c>
      <c r="D21" s="28">
        <v>18</v>
      </c>
      <c r="E21" s="4">
        <f>+G21</f>
        <v>15.557164199999999</v>
      </c>
      <c r="F21" s="3">
        <v>9.5399999999999991</v>
      </c>
      <c r="G21" s="4">
        <f>+F21*1.63073</f>
        <v>15.557164199999999</v>
      </c>
      <c r="H21" s="3"/>
      <c r="I21" s="3"/>
      <c r="J21" s="2"/>
      <c r="K21" s="3"/>
      <c r="L21" s="4"/>
      <c r="M21" s="4">
        <f>+E21*D21</f>
        <v>280.02895559999996</v>
      </c>
      <c r="N21" s="4"/>
    </row>
    <row r="22" spans="1:18">
      <c r="A22" s="3">
        <v>10</v>
      </c>
      <c r="B22" s="31" t="s">
        <v>142</v>
      </c>
      <c r="C22" s="3" t="s">
        <v>103</v>
      </c>
      <c r="D22" s="28">
        <v>18</v>
      </c>
      <c r="E22" s="4">
        <f t="shared" ref="E22:E36" si="4">+G22</f>
        <v>13.7796685</v>
      </c>
      <c r="F22" s="3">
        <v>8.4499999999999993</v>
      </c>
      <c r="G22" s="4">
        <f t="shared" ref="G22:G36" si="5">+F22*1.63073</f>
        <v>13.7796685</v>
      </c>
      <c r="H22" s="3"/>
      <c r="I22" s="3"/>
      <c r="J22" s="2"/>
      <c r="K22" s="3"/>
      <c r="L22" s="4"/>
      <c r="M22" s="4">
        <f t="shared" ref="M22:M36" si="6">+E22*D22</f>
        <v>248.03403299999999</v>
      </c>
      <c r="N22" s="4"/>
    </row>
    <row r="23" spans="1:18" ht="25.5">
      <c r="A23" s="3">
        <v>11</v>
      </c>
      <c r="B23" s="31" t="s">
        <v>144</v>
      </c>
      <c r="C23" s="3" t="s">
        <v>50</v>
      </c>
      <c r="D23" s="28">
        <v>60</v>
      </c>
      <c r="E23" s="4">
        <f t="shared" si="4"/>
        <v>8.5613325000000007</v>
      </c>
      <c r="F23" s="3">
        <v>5.25</v>
      </c>
      <c r="G23" s="4">
        <f t="shared" si="5"/>
        <v>8.5613325000000007</v>
      </c>
      <c r="H23" s="3"/>
      <c r="I23" s="3"/>
      <c r="J23" s="2"/>
      <c r="K23" s="3"/>
      <c r="L23" s="4"/>
      <c r="M23" s="4">
        <f t="shared" si="6"/>
        <v>513.67995000000008</v>
      </c>
      <c r="N23" s="4"/>
    </row>
    <row r="24" spans="1:18" ht="38.25">
      <c r="A24" s="3">
        <v>12</v>
      </c>
      <c r="B24" s="31" t="s">
        <v>145</v>
      </c>
      <c r="C24" s="3" t="s">
        <v>50</v>
      </c>
      <c r="D24" s="28">
        <v>87</v>
      </c>
      <c r="E24" s="4">
        <f t="shared" si="4"/>
        <v>1.0599745</v>
      </c>
      <c r="F24" s="3">
        <v>0.65</v>
      </c>
      <c r="G24" s="4">
        <f t="shared" si="5"/>
        <v>1.0599745</v>
      </c>
      <c r="H24" s="3"/>
      <c r="I24" s="3"/>
      <c r="J24" s="2"/>
      <c r="K24" s="3"/>
      <c r="L24" s="4"/>
      <c r="M24" s="4">
        <f t="shared" si="6"/>
        <v>92.217781500000001</v>
      </c>
      <c r="N24" s="4"/>
    </row>
    <row r="25" spans="1:18" ht="25.5">
      <c r="A25" s="3">
        <v>13</v>
      </c>
      <c r="B25" s="31" t="s">
        <v>143</v>
      </c>
      <c r="C25" s="3" t="s">
        <v>30</v>
      </c>
      <c r="D25" s="28">
        <v>1.1000000000000001</v>
      </c>
      <c r="E25" s="4">
        <f t="shared" si="4"/>
        <v>4.8921900000000003</v>
      </c>
      <c r="F25" s="3">
        <v>3</v>
      </c>
      <c r="G25" s="4">
        <f t="shared" si="5"/>
        <v>4.8921900000000003</v>
      </c>
      <c r="H25" s="3"/>
      <c r="I25" s="3"/>
      <c r="J25" s="2"/>
      <c r="K25" s="3"/>
      <c r="L25" s="4"/>
      <c r="M25" s="4">
        <f t="shared" si="6"/>
        <v>5.3814090000000006</v>
      </c>
      <c r="N25" s="4"/>
    </row>
    <row r="26" spans="1:18" ht="25.5">
      <c r="A26" s="3">
        <v>14</v>
      </c>
      <c r="B26" s="31" t="s">
        <v>180</v>
      </c>
      <c r="C26" s="3" t="s">
        <v>21</v>
      </c>
      <c r="D26" s="28">
        <v>149</v>
      </c>
      <c r="E26" s="4">
        <f t="shared" si="4"/>
        <v>0.43214345000000004</v>
      </c>
      <c r="F26" s="6">
        <v>0.26500000000000001</v>
      </c>
      <c r="G26" s="4">
        <f t="shared" si="5"/>
        <v>0.43214345000000004</v>
      </c>
      <c r="H26" s="3"/>
      <c r="I26" s="3"/>
      <c r="J26" s="2"/>
      <c r="K26" s="3"/>
      <c r="L26" s="4"/>
      <c r="M26" s="4">
        <f t="shared" si="6"/>
        <v>64.389374050000001</v>
      </c>
      <c r="N26" s="4"/>
    </row>
    <row r="27" spans="1:18" ht="25.5">
      <c r="A27" s="3">
        <v>15</v>
      </c>
      <c r="B27" s="31" t="s">
        <v>181</v>
      </c>
      <c r="C27" s="3" t="s">
        <v>21</v>
      </c>
      <c r="D27" s="28">
        <v>105</v>
      </c>
      <c r="E27" s="4">
        <f t="shared" si="4"/>
        <v>0.59358571999999998</v>
      </c>
      <c r="F27" s="3">
        <v>0.36399999999999999</v>
      </c>
      <c r="G27" s="4">
        <f t="shared" si="5"/>
        <v>0.59358571999999998</v>
      </c>
      <c r="H27" s="3"/>
      <c r="I27" s="3"/>
      <c r="J27" s="2"/>
      <c r="K27" s="3"/>
      <c r="L27" s="4"/>
      <c r="M27" s="4">
        <f t="shared" si="6"/>
        <v>62.326500599999996</v>
      </c>
      <c r="N27" s="4"/>
    </row>
    <row r="28" spans="1:18" ht="25.5">
      <c r="A28" s="3">
        <v>16</v>
      </c>
      <c r="B28" s="31" t="s">
        <v>182</v>
      </c>
      <c r="C28" s="3" t="s">
        <v>21</v>
      </c>
      <c r="D28" s="28">
        <v>704</v>
      </c>
      <c r="E28" s="4">
        <f t="shared" si="4"/>
        <v>1.3861204999999999</v>
      </c>
      <c r="F28" s="3">
        <v>0.85</v>
      </c>
      <c r="G28" s="4">
        <f t="shared" si="5"/>
        <v>1.3861204999999999</v>
      </c>
      <c r="H28" s="3"/>
      <c r="I28" s="3"/>
      <c r="J28" s="2"/>
      <c r="K28" s="3"/>
      <c r="L28" s="4"/>
      <c r="M28" s="4">
        <f t="shared" si="6"/>
        <v>975.82883199999992</v>
      </c>
      <c r="N28" s="4"/>
    </row>
    <row r="29" spans="1:18" ht="25.5">
      <c r="A29" s="3">
        <v>17</v>
      </c>
      <c r="B29" s="31" t="s">
        <v>183</v>
      </c>
      <c r="C29" s="3" t="s">
        <v>21</v>
      </c>
      <c r="D29" s="28">
        <v>1810</v>
      </c>
      <c r="E29" s="4">
        <f t="shared" si="4"/>
        <v>0.4076825</v>
      </c>
      <c r="F29" s="3">
        <v>0.25</v>
      </c>
      <c r="G29" s="4">
        <f t="shared" si="5"/>
        <v>0.4076825</v>
      </c>
      <c r="H29" s="3"/>
      <c r="I29" s="3"/>
      <c r="J29" s="2"/>
      <c r="K29" s="3"/>
      <c r="L29" s="4"/>
      <c r="M29" s="4">
        <f t="shared" si="6"/>
        <v>737.90532500000006</v>
      </c>
      <c r="N29" s="4"/>
    </row>
    <row r="30" spans="1:18" ht="25.5">
      <c r="A30" s="3">
        <v>18</v>
      </c>
      <c r="B30" s="31" t="s">
        <v>184</v>
      </c>
      <c r="C30" s="3" t="s">
        <v>21</v>
      </c>
      <c r="D30" s="28">
        <v>1842</v>
      </c>
      <c r="E30" s="4">
        <f t="shared" si="4"/>
        <v>0.76644309999999993</v>
      </c>
      <c r="F30" s="3">
        <v>0.47</v>
      </c>
      <c r="G30" s="4">
        <f t="shared" si="5"/>
        <v>0.76644309999999993</v>
      </c>
      <c r="H30" s="3"/>
      <c r="I30" s="3"/>
      <c r="J30" s="2"/>
      <c r="K30" s="3"/>
      <c r="L30" s="4"/>
      <c r="M30" s="4">
        <f t="shared" si="6"/>
        <v>1411.7881901999999</v>
      </c>
      <c r="N30" s="4"/>
    </row>
    <row r="31" spans="1:18" ht="38.25">
      <c r="A31" s="3">
        <v>19</v>
      </c>
      <c r="B31" s="31" t="s">
        <v>185</v>
      </c>
      <c r="C31" s="3" t="s">
        <v>50</v>
      </c>
      <c r="D31" s="28">
        <v>24</v>
      </c>
      <c r="E31" s="4">
        <f t="shared" si="4"/>
        <v>1.2230475000000001</v>
      </c>
      <c r="F31" s="3">
        <v>0.75</v>
      </c>
      <c r="G31" s="4">
        <f t="shared" si="5"/>
        <v>1.2230475000000001</v>
      </c>
      <c r="H31" s="3"/>
      <c r="I31" s="3"/>
      <c r="J31" s="2"/>
      <c r="K31" s="3"/>
      <c r="L31" s="4"/>
      <c r="M31" s="4">
        <f t="shared" si="6"/>
        <v>29.353140000000003</v>
      </c>
      <c r="N31" s="4"/>
    </row>
    <row r="32" spans="1:18" ht="25.5">
      <c r="A32" s="3">
        <v>20</v>
      </c>
      <c r="B32" s="31" t="s">
        <v>186</v>
      </c>
      <c r="C32" s="3" t="s">
        <v>50</v>
      </c>
      <c r="D32" s="28">
        <v>115</v>
      </c>
      <c r="E32" s="4">
        <f t="shared" si="4"/>
        <v>1.1088964000000001</v>
      </c>
      <c r="F32" s="3">
        <v>0.68</v>
      </c>
      <c r="G32" s="4">
        <f t="shared" si="5"/>
        <v>1.1088964000000001</v>
      </c>
      <c r="H32" s="3"/>
      <c r="I32" s="3"/>
      <c r="J32" s="2"/>
      <c r="K32" s="3"/>
      <c r="L32" s="4"/>
      <c r="M32" s="4">
        <f t="shared" si="6"/>
        <v>127.52308600000001</v>
      </c>
      <c r="N32" s="4"/>
    </row>
    <row r="33" spans="1:14" ht="25.5">
      <c r="A33" s="3">
        <v>21</v>
      </c>
      <c r="B33" s="31" t="s">
        <v>187</v>
      </c>
      <c r="C33" s="3" t="s">
        <v>21</v>
      </c>
      <c r="D33" s="28">
        <v>103.5</v>
      </c>
      <c r="E33" s="4">
        <f t="shared" si="4"/>
        <v>2.5113242000000002</v>
      </c>
      <c r="F33" s="3">
        <v>1.54</v>
      </c>
      <c r="G33" s="4">
        <f t="shared" si="5"/>
        <v>2.5113242000000002</v>
      </c>
      <c r="H33" s="3"/>
      <c r="I33" s="3"/>
      <c r="J33" s="2"/>
      <c r="K33" s="3"/>
      <c r="L33" s="4"/>
      <c r="M33" s="4">
        <f t="shared" si="6"/>
        <v>259.92205470000005</v>
      </c>
      <c r="N33" s="4"/>
    </row>
    <row r="34" spans="1:14" ht="38.25">
      <c r="A34" s="3">
        <v>22</v>
      </c>
      <c r="B34" s="31" t="s">
        <v>188</v>
      </c>
      <c r="C34" s="3" t="s">
        <v>50</v>
      </c>
      <c r="D34" s="28">
        <v>112.3</v>
      </c>
      <c r="E34" s="4">
        <f t="shared" si="4"/>
        <v>0.57075549999999997</v>
      </c>
      <c r="F34" s="3">
        <v>0.35</v>
      </c>
      <c r="G34" s="4">
        <f t="shared" si="5"/>
        <v>0.57075549999999997</v>
      </c>
      <c r="H34" s="3"/>
      <c r="I34" s="3"/>
      <c r="J34" s="2"/>
      <c r="K34" s="3"/>
      <c r="L34" s="4"/>
      <c r="M34" s="4">
        <f t="shared" si="6"/>
        <v>64.095842649999994</v>
      </c>
      <c r="N34" s="4"/>
    </row>
    <row r="35" spans="1:14" ht="25.5">
      <c r="A35" s="3">
        <v>23</v>
      </c>
      <c r="B35" s="31" t="s">
        <v>189</v>
      </c>
      <c r="C35" s="3" t="s">
        <v>50</v>
      </c>
      <c r="D35" s="28">
        <v>53.2</v>
      </c>
      <c r="E35" s="4">
        <f t="shared" si="4"/>
        <v>1.4513497</v>
      </c>
      <c r="F35" s="3">
        <v>0.89</v>
      </c>
      <c r="G35" s="4">
        <f t="shared" si="5"/>
        <v>1.4513497</v>
      </c>
      <c r="H35" s="3"/>
      <c r="I35" s="3"/>
      <c r="J35" s="2"/>
      <c r="K35" s="3"/>
      <c r="L35" s="4"/>
      <c r="M35" s="4">
        <f t="shared" si="6"/>
        <v>77.211804040000004</v>
      </c>
      <c r="N35" s="4"/>
    </row>
    <row r="36" spans="1:14" ht="25.5">
      <c r="A36" s="3">
        <v>24</v>
      </c>
      <c r="B36" s="31" t="s">
        <v>190</v>
      </c>
      <c r="C36" s="3" t="s">
        <v>21</v>
      </c>
      <c r="D36" s="28">
        <v>614</v>
      </c>
      <c r="E36" s="4">
        <f t="shared" si="4"/>
        <v>1.0599745</v>
      </c>
      <c r="F36" s="3">
        <v>0.65</v>
      </c>
      <c r="G36" s="4">
        <f t="shared" si="5"/>
        <v>1.0599745</v>
      </c>
      <c r="H36" s="3"/>
      <c r="I36" s="3"/>
      <c r="J36" s="2"/>
      <c r="K36" s="3"/>
      <c r="L36" s="4"/>
      <c r="M36" s="4">
        <f t="shared" si="6"/>
        <v>650.824343</v>
      </c>
      <c r="N36" s="4"/>
    </row>
    <row r="37" spans="1:14" ht="18" customHeight="1">
      <c r="A37" s="3"/>
      <c r="B37" s="31"/>
      <c r="C37" s="3"/>
      <c r="D37" s="28"/>
      <c r="E37" s="4"/>
      <c r="F37" s="3"/>
      <c r="G37" s="4"/>
      <c r="H37" s="3"/>
      <c r="I37" s="3"/>
      <c r="J37" s="2"/>
      <c r="K37" s="3"/>
      <c r="L37" s="4"/>
      <c r="M37" s="4"/>
      <c r="N37" s="4"/>
    </row>
    <row r="38" spans="1:14" ht="18" customHeight="1">
      <c r="A38" s="3"/>
      <c r="B38" s="48" t="s">
        <v>24</v>
      </c>
      <c r="C38" s="49"/>
      <c r="D38" s="32"/>
      <c r="E38" s="14"/>
      <c r="F38" s="47"/>
      <c r="G38" s="14"/>
      <c r="H38" s="47"/>
      <c r="I38" s="47"/>
      <c r="J38" s="33"/>
      <c r="K38" s="47"/>
      <c r="L38" s="14"/>
      <c r="M38" s="34">
        <f>SUM(M21:M37)</f>
        <v>5600.5106213400013</v>
      </c>
      <c r="N38" s="45">
        <f>SUM(N21:N37)</f>
        <v>0</v>
      </c>
    </row>
    <row r="39" spans="1:14" ht="18" customHeight="1">
      <c r="A39" s="6"/>
      <c r="B39" s="157" t="s">
        <v>48</v>
      </c>
      <c r="C39" s="158"/>
      <c r="D39" s="146"/>
      <c r="E39" s="147"/>
      <c r="F39" s="147"/>
      <c r="G39" s="147"/>
      <c r="H39" s="147"/>
      <c r="I39" s="147"/>
      <c r="J39" s="147"/>
      <c r="K39" s="147"/>
      <c r="L39" s="147"/>
      <c r="M39" s="147"/>
      <c r="N39" s="148"/>
    </row>
    <row r="40" spans="1:14" ht="32.25" customHeight="1">
      <c r="A40" s="3">
        <v>25</v>
      </c>
      <c r="B40" s="31" t="s">
        <v>49</v>
      </c>
      <c r="C40" s="3" t="s">
        <v>50</v>
      </c>
      <c r="D40" s="35">
        <v>2</v>
      </c>
      <c r="E40" s="35">
        <v>1.65</v>
      </c>
      <c r="F40" s="3">
        <v>0.75</v>
      </c>
      <c r="G40" s="4">
        <f>+F40*1.63073</f>
        <v>1.2230475000000001</v>
      </c>
      <c r="H40" s="3" t="s">
        <v>51</v>
      </c>
      <c r="I40" s="3" t="s">
        <v>50</v>
      </c>
      <c r="J40" s="3">
        <v>1</v>
      </c>
      <c r="K40" s="29">
        <v>0.82299999999999995</v>
      </c>
      <c r="L40" s="4">
        <f>+K40*J40*1.1781</f>
        <v>0.96957629999999984</v>
      </c>
      <c r="M40" s="4">
        <f>+E40*D40</f>
        <v>3.3</v>
      </c>
      <c r="N40" s="4">
        <f t="shared" ref="N40:N66" si="7">+L40*D40</f>
        <v>1.9391525999999997</v>
      </c>
    </row>
    <row r="41" spans="1:14" ht="29.25" customHeight="1">
      <c r="A41" s="6">
        <v>26</v>
      </c>
      <c r="B41" s="31" t="s">
        <v>52</v>
      </c>
      <c r="C41" s="3" t="s">
        <v>50</v>
      </c>
      <c r="D41" s="35">
        <v>42</v>
      </c>
      <c r="E41" s="35">
        <v>1.55</v>
      </c>
      <c r="F41" s="3">
        <v>0.75</v>
      </c>
      <c r="G41" s="4">
        <f>+F41*1.63073</f>
        <v>1.2230475000000001</v>
      </c>
      <c r="H41" s="3" t="s">
        <v>56</v>
      </c>
      <c r="I41" s="3" t="s">
        <v>50</v>
      </c>
      <c r="J41" s="3">
        <v>1</v>
      </c>
      <c r="K41" s="29">
        <v>0.72299999999999998</v>
      </c>
      <c r="L41" s="4">
        <f t="shared" ref="L41:L70" si="8">+K41*J41*1.1781</f>
        <v>0.85176629999999987</v>
      </c>
      <c r="M41" s="4">
        <f t="shared" ref="M41:M70" si="9">+E41*D41</f>
        <v>65.100000000000009</v>
      </c>
      <c r="N41" s="4">
        <f t="shared" si="7"/>
        <v>35.774184599999991</v>
      </c>
    </row>
    <row r="42" spans="1:14" ht="33" customHeight="1">
      <c r="A42" s="3">
        <v>27</v>
      </c>
      <c r="B42" s="31" t="s">
        <v>53</v>
      </c>
      <c r="C42" s="3" t="s">
        <v>50</v>
      </c>
      <c r="D42" s="35">
        <v>6</v>
      </c>
      <c r="E42" s="35">
        <v>1.446</v>
      </c>
      <c r="F42" s="3">
        <v>0.75</v>
      </c>
      <c r="G42" s="4">
        <f>+F42*1.63073</f>
        <v>1.2230475000000001</v>
      </c>
      <c r="H42" s="3" t="s">
        <v>57</v>
      </c>
      <c r="I42" s="3" t="s">
        <v>50</v>
      </c>
      <c r="J42" s="3">
        <v>1</v>
      </c>
      <c r="K42" s="29">
        <v>0.623</v>
      </c>
      <c r="L42" s="4">
        <f t="shared" si="8"/>
        <v>0.73395630000000001</v>
      </c>
      <c r="M42" s="4">
        <f t="shared" si="9"/>
        <v>8.6760000000000002</v>
      </c>
      <c r="N42" s="4">
        <f t="shared" si="7"/>
        <v>4.4037378</v>
      </c>
    </row>
    <row r="43" spans="1:14" ht="30.75" customHeight="1">
      <c r="A43" s="63">
        <v>28</v>
      </c>
      <c r="B43" s="31" t="s">
        <v>54</v>
      </c>
      <c r="C43" s="3" t="s">
        <v>50</v>
      </c>
      <c r="D43" s="35">
        <v>223</v>
      </c>
      <c r="E43" s="35">
        <v>1.232</v>
      </c>
      <c r="F43" s="3">
        <v>0.75</v>
      </c>
      <c r="G43" s="4">
        <f t="shared" ref="G43:G45" si="10">+F43*1.63073</f>
        <v>1.2230475000000001</v>
      </c>
      <c r="H43" s="3" t="s">
        <v>58</v>
      </c>
      <c r="I43" s="3" t="s">
        <v>50</v>
      </c>
      <c r="J43" s="3">
        <v>1</v>
      </c>
      <c r="K43" s="29">
        <v>0.40899999999999997</v>
      </c>
      <c r="L43" s="4">
        <f t="shared" si="8"/>
        <v>0.48184289999999996</v>
      </c>
      <c r="M43" s="4">
        <f t="shared" si="9"/>
        <v>274.73599999999999</v>
      </c>
      <c r="N43" s="4">
        <f t="shared" si="7"/>
        <v>107.4509667</v>
      </c>
    </row>
    <row r="44" spans="1:14" ht="33.75" customHeight="1">
      <c r="A44" s="3">
        <v>29</v>
      </c>
      <c r="B44" s="31" t="s">
        <v>55</v>
      </c>
      <c r="C44" s="3" t="s">
        <v>50</v>
      </c>
      <c r="D44" s="35">
        <v>242</v>
      </c>
      <c r="E44" s="35">
        <v>1.0720000000000001</v>
      </c>
      <c r="F44" s="3">
        <v>0.75</v>
      </c>
      <c r="G44" s="4">
        <f t="shared" si="10"/>
        <v>1.2230475000000001</v>
      </c>
      <c r="H44" s="3" t="s">
        <v>59</v>
      </c>
      <c r="I44" s="3" t="s">
        <v>50</v>
      </c>
      <c r="J44" s="3">
        <v>1</v>
      </c>
      <c r="K44" s="29">
        <v>0.249</v>
      </c>
      <c r="L44" s="4">
        <f t="shared" si="8"/>
        <v>0.29334689999999997</v>
      </c>
      <c r="M44" s="4">
        <f t="shared" si="9"/>
        <v>259.42400000000004</v>
      </c>
      <c r="N44" s="4">
        <f t="shared" si="7"/>
        <v>70.989949799999991</v>
      </c>
    </row>
    <row r="45" spans="1:14">
      <c r="A45" s="3">
        <v>30</v>
      </c>
      <c r="B45" s="13" t="s">
        <v>60</v>
      </c>
      <c r="C45" s="12" t="s">
        <v>23</v>
      </c>
      <c r="D45" s="35">
        <v>2</v>
      </c>
      <c r="E45" s="35">
        <v>2.577</v>
      </c>
      <c r="F45" s="3">
        <v>0.75</v>
      </c>
      <c r="G45" s="4">
        <f t="shared" si="10"/>
        <v>1.2230475000000001</v>
      </c>
      <c r="H45" s="3" t="s">
        <v>64</v>
      </c>
      <c r="I45" s="3" t="s">
        <v>23</v>
      </c>
      <c r="J45" s="2">
        <v>1</v>
      </c>
      <c r="K45" s="29">
        <v>1.617</v>
      </c>
      <c r="L45" s="4">
        <f t="shared" si="8"/>
        <v>1.9049877</v>
      </c>
      <c r="M45" s="4">
        <f t="shared" si="9"/>
        <v>5.1539999999999999</v>
      </c>
      <c r="N45" s="4">
        <f t="shared" si="7"/>
        <v>3.8099753999999999</v>
      </c>
    </row>
    <row r="46" spans="1:14">
      <c r="A46" s="3">
        <v>31</v>
      </c>
      <c r="B46" s="13" t="s">
        <v>61</v>
      </c>
      <c r="C46" s="12" t="s">
        <v>23</v>
      </c>
      <c r="D46" s="35">
        <v>8</v>
      </c>
      <c r="E46" s="35">
        <v>2.56</v>
      </c>
      <c r="F46" s="3">
        <v>0.75</v>
      </c>
      <c r="G46" s="4">
        <f>+F46*1.63073</f>
        <v>1.2230475000000001</v>
      </c>
      <c r="H46" s="3" t="s">
        <v>65</v>
      </c>
      <c r="I46" s="3" t="s">
        <v>23</v>
      </c>
      <c r="J46" s="2">
        <v>1</v>
      </c>
      <c r="K46" s="3">
        <v>1.595</v>
      </c>
      <c r="L46" s="4">
        <f t="shared" si="8"/>
        <v>1.8790694999999999</v>
      </c>
      <c r="M46" s="4">
        <f t="shared" si="9"/>
        <v>20.48</v>
      </c>
      <c r="N46" s="4">
        <f t="shared" si="7"/>
        <v>15.032556</v>
      </c>
    </row>
    <row r="47" spans="1:14" ht="27.75" customHeight="1">
      <c r="A47" s="63">
        <v>32</v>
      </c>
      <c r="B47" s="11" t="s">
        <v>62</v>
      </c>
      <c r="C47" s="10" t="s">
        <v>23</v>
      </c>
      <c r="D47" s="35">
        <v>8</v>
      </c>
      <c r="E47" s="35">
        <v>2.5449999999999999</v>
      </c>
      <c r="F47" s="3">
        <v>0.75</v>
      </c>
      <c r="G47" s="4">
        <f>+F47*1.63073</f>
        <v>1.2230475000000001</v>
      </c>
      <c r="H47" s="6" t="s">
        <v>66</v>
      </c>
      <c r="I47" s="6" t="s">
        <v>23</v>
      </c>
      <c r="J47" s="30">
        <v>1</v>
      </c>
      <c r="K47" s="52">
        <v>1.585</v>
      </c>
      <c r="L47" s="4">
        <f t="shared" si="8"/>
        <v>1.8672884999999999</v>
      </c>
      <c r="M47" s="4">
        <f t="shared" si="9"/>
        <v>20.36</v>
      </c>
      <c r="N47" s="4">
        <f t="shared" si="7"/>
        <v>14.938307999999999</v>
      </c>
    </row>
    <row r="48" spans="1:14" ht="30.75" customHeight="1">
      <c r="A48" s="3">
        <v>33</v>
      </c>
      <c r="B48" s="11" t="s">
        <v>63</v>
      </c>
      <c r="C48" s="10" t="s">
        <v>23</v>
      </c>
      <c r="D48" s="35">
        <v>21</v>
      </c>
      <c r="E48" s="35">
        <v>2.137</v>
      </c>
      <c r="F48" s="3">
        <v>0.75</v>
      </c>
      <c r="G48" s="4">
        <f t="shared" ref="G48:G70" si="11">+F48*1.63073</f>
        <v>1.2230475000000001</v>
      </c>
      <c r="H48" s="6" t="s">
        <v>67</v>
      </c>
      <c r="I48" s="6" t="s">
        <v>23</v>
      </c>
      <c r="J48" s="30">
        <v>1</v>
      </c>
      <c r="K48" s="52">
        <v>1.177</v>
      </c>
      <c r="L48" s="4">
        <f t="shared" si="8"/>
        <v>1.3866236999999999</v>
      </c>
      <c r="M48" s="4">
        <f t="shared" si="9"/>
        <v>44.877000000000002</v>
      </c>
      <c r="N48" s="4">
        <f t="shared" si="7"/>
        <v>29.119097699999998</v>
      </c>
    </row>
    <row r="49" spans="1:14" ht="28.5">
      <c r="A49" s="63">
        <v>34</v>
      </c>
      <c r="B49" s="11" t="s">
        <v>68</v>
      </c>
      <c r="C49" s="10" t="s">
        <v>23</v>
      </c>
      <c r="D49" s="35">
        <v>4</v>
      </c>
      <c r="E49" s="35">
        <v>6.29</v>
      </c>
      <c r="F49" s="3">
        <v>2.5</v>
      </c>
      <c r="G49" s="4">
        <f t="shared" si="11"/>
        <v>4.0768250000000004</v>
      </c>
      <c r="H49" s="6" t="s">
        <v>72</v>
      </c>
      <c r="I49" s="6" t="s">
        <v>23</v>
      </c>
      <c r="J49" s="30">
        <v>1</v>
      </c>
      <c r="K49" s="18">
        <v>3.54</v>
      </c>
      <c r="L49" s="4">
        <f t="shared" si="8"/>
        <v>4.1704739999999996</v>
      </c>
      <c r="M49" s="4">
        <f t="shared" si="9"/>
        <v>25.16</v>
      </c>
      <c r="N49" s="4">
        <f t="shared" si="7"/>
        <v>16.681895999999998</v>
      </c>
    </row>
    <row r="50" spans="1:14" ht="28.5">
      <c r="A50" s="3">
        <v>35</v>
      </c>
      <c r="B50" s="11" t="s">
        <v>69</v>
      </c>
      <c r="C50" s="10" t="s">
        <v>23</v>
      </c>
      <c r="D50" s="35">
        <v>16</v>
      </c>
      <c r="E50" s="35">
        <v>6.13</v>
      </c>
      <c r="F50" s="3">
        <v>2.5</v>
      </c>
      <c r="G50" s="4">
        <f t="shared" si="11"/>
        <v>4.0768250000000004</v>
      </c>
      <c r="H50" s="6" t="s">
        <v>73</v>
      </c>
      <c r="I50" s="6" t="s">
        <v>23</v>
      </c>
      <c r="J50" s="30">
        <v>1</v>
      </c>
      <c r="K50" s="18">
        <v>2.87</v>
      </c>
      <c r="L50" s="4">
        <f t="shared" si="8"/>
        <v>3.3811469999999999</v>
      </c>
      <c r="M50" s="4">
        <f t="shared" si="9"/>
        <v>98.08</v>
      </c>
      <c r="N50" s="4">
        <f t="shared" si="7"/>
        <v>54.098351999999998</v>
      </c>
    </row>
    <row r="51" spans="1:14" ht="28.5">
      <c r="A51" s="63">
        <v>36</v>
      </c>
      <c r="B51" s="11" t="s">
        <v>70</v>
      </c>
      <c r="C51" s="10" t="s">
        <v>23</v>
      </c>
      <c r="D51" s="35">
        <v>58</v>
      </c>
      <c r="E51" s="35">
        <v>5.4</v>
      </c>
      <c r="F51" s="3">
        <v>2.5</v>
      </c>
      <c r="G51" s="4">
        <f t="shared" si="11"/>
        <v>4.0768250000000004</v>
      </c>
      <c r="H51" s="6" t="s">
        <v>74</v>
      </c>
      <c r="I51" s="6" t="s">
        <v>23</v>
      </c>
      <c r="J51" s="30">
        <v>1</v>
      </c>
      <c r="K51" s="18">
        <v>2.25</v>
      </c>
      <c r="L51" s="4">
        <f t="shared" si="8"/>
        <v>2.650725</v>
      </c>
      <c r="M51" s="4">
        <f t="shared" si="9"/>
        <v>313.20000000000005</v>
      </c>
      <c r="N51" s="4">
        <f t="shared" si="7"/>
        <v>153.74205000000001</v>
      </c>
    </row>
    <row r="52" spans="1:14" ht="28.5">
      <c r="A52" s="3">
        <v>37</v>
      </c>
      <c r="B52" s="11" t="s">
        <v>71</v>
      </c>
      <c r="C52" s="10" t="s">
        <v>23</v>
      </c>
      <c r="D52" s="35">
        <v>1</v>
      </c>
      <c r="E52" s="35">
        <v>5.17</v>
      </c>
      <c r="F52" s="3">
        <v>2.5</v>
      </c>
      <c r="G52" s="4">
        <f t="shared" si="11"/>
        <v>4.0768250000000004</v>
      </c>
      <c r="H52" s="6" t="s">
        <v>75</v>
      </c>
      <c r="I52" s="6" t="s">
        <v>23</v>
      </c>
      <c r="J52" s="30">
        <v>1</v>
      </c>
      <c r="K52" s="18">
        <v>2.0499999999999998</v>
      </c>
      <c r="L52" s="4">
        <f t="shared" si="8"/>
        <v>2.4151049999999996</v>
      </c>
      <c r="M52" s="4">
        <f t="shared" si="9"/>
        <v>5.17</v>
      </c>
      <c r="N52" s="4">
        <f t="shared" si="7"/>
        <v>2.4151049999999996</v>
      </c>
    </row>
    <row r="53" spans="1:14" ht="30.75" customHeight="1">
      <c r="A53" s="63">
        <v>38</v>
      </c>
      <c r="B53" s="11" t="s">
        <v>76</v>
      </c>
      <c r="C53" s="10" t="s">
        <v>23</v>
      </c>
      <c r="D53" s="35">
        <v>1</v>
      </c>
      <c r="E53" s="35">
        <v>5.56</v>
      </c>
      <c r="F53" s="3">
        <v>1.8</v>
      </c>
      <c r="G53" s="4">
        <f t="shared" si="11"/>
        <v>2.935314</v>
      </c>
      <c r="H53" s="6" t="s">
        <v>77</v>
      </c>
      <c r="I53" s="6" t="s">
        <v>23</v>
      </c>
      <c r="J53" s="30">
        <v>1</v>
      </c>
      <c r="K53" s="18">
        <v>2.85</v>
      </c>
      <c r="L53" s="18">
        <f t="shared" si="8"/>
        <v>3.3575849999999998</v>
      </c>
      <c r="M53" s="4">
        <f t="shared" si="9"/>
        <v>5.56</v>
      </c>
      <c r="N53" s="4">
        <f t="shared" si="7"/>
        <v>3.3575849999999998</v>
      </c>
    </row>
    <row r="54" spans="1:14" ht="30.75" customHeight="1">
      <c r="A54" s="3">
        <v>39</v>
      </c>
      <c r="B54" s="11" t="s">
        <v>78</v>
      </c>
      <c r="C54" s="10" t="s">
        <v>23</v>
      </c>
      <c r="D54" s="35">
        <v>1</v>
      </c>
      <c r="E54" s="35">
        <v>24.53</v>
      </c>
      <c r="F54" s="3">
        <v>4.5</v>
      </c>
      <c r="G54" s="4">
        <f t="shared" si="11"/>
        <v>7.3382849999999999</v>
      </c>
      <c r="H54" s="6" t="s">
        <v>79</v>
      </c>
      <c r="I54" s="6" t="s">
        <v>23</v>
      </c>
      <c r="J54" s="30">
        <v>1</v>
      </c>
      <c r="K54" s="18">
        <v>15.9</v>
      </c>
      <c r="L54" s="18">
        <f t="shared" si="8"/>
        <v>18.73179</v>
      </c>
      <c r="M54" s="4">
        <f t="shared" si="9"/>
        <v>24.53</v>
      </c>
      <c r="N54" s="4">
        <f t="shared" si="7"/>
        <v>18.73179</v>
      </c>
    </row>
    <row r="55" spans="1:14" ht="30.75" customHeight="1">
      <c r="A55" s="63">
        <v>40</v>
      </c>
      <c r="B55" s="11" t="s">
        <v>80</v>
      </c>
      <c r="C55" s="10" t="s">
        <v>23</v>
      </c>
      <c r="D55" s="35">
        <v>1</v>
      </c>
      <c r="E55" s="35">
        <v>1.72</v>
      </c>
      <c r="F55" s="3">
        <v>0.5</v>
      </c>
      <c r="G55" s="4">
        <f t="shared" si="11"/>
        <v>0.81536500000000001</v>
      </c>
      <c r="H55" s="6" t="s">
        <v>81</v>
      </c>
      <c r="I55" s="6" t="s">
        <v>23</v>
      </c>
      <c r="J55" s="30">
        <v>1</v>
      </c>
      <c r="K55" s="18">
        <v>0.88</v>
      </c>
      <c r="L55" s="18">
        <f t="shared" si="8"/>
        <v>1.0367279999999999</v>
      </c>
      <c r="M55" s="4">
        <f t="shared" si="9"/>
        <v>1.72</v>
      </c>
      <c r="N55" s="4">
        <f t="shared" si="7"/>
        <v>1.0367279999999999</v>
      </c>
    </row>
    <row r="56" spans="1:14" ht="30.75" customHeight="1">
      <c r="A56" s="3">
        <v>41</v>
      </c>
      <c r="B56" s="11" t="s">
        <v>84</v>
      </c>
      <c r="C56" s="10" t="s">
        <v>23</v>
      </c>
      <c r="D56" s="35">
        <v>3</v>
      </c>
      <c r="E56" s="35">
        <v>7.41</v>
      </c>
      <c r="F56" s="3">
        <v>3.5</v>
      </c>
      <c r="G56" s="4">
        <f t="shared" si="11"/>
        <v>5.7075550000000002</v>
      </c>
      <c r="H56" s="6" t="s">
        <v>83</v>
      </c>
      <c r="I56" s="6" t="s">
        <v>23</v>
      </c>
      <c r="J56" s="30">
        <v>1</v>
      </c>
      <c r="K56" s="18">
        <v>2.98</v>
      </c>
      <c r="L56" s="18">
        <f t="shared" si="8"/>
        <v>3.5107379999999999</v>
      </c>
      <c r="M56" s="4">
        <f t="shared" si="9"/>
        <v>22.23</v>
      </c>
      <c r="N56" s="4">
        <f t="shared" si="7"/>
        <v>10.532214</v>
      </c>
    </row>
    <row r="57" spans="1:14" ht="30.75" customHeight="1">
      <c r="A57" s="63">
        <v>42</v>
      </c>
      <c r="B57" s="11" t="s">
        <v>85</v>
      </c>
      <c r="C57" s="10" t="s">
        <v>23</v>
      </c>
      <c r="D57" s="35">
        <v>7</v>
      </c>
      <c r="E57" s="35">
        <v>7.26</v>
      </c>
      <c r="F57" s="3">
        <v>3.5</v>
      </c>
      <c r="G57" s="4">
        <f t="shared" si="11"/>
        <v>5.7075550000000002</v>
      </c>
      <c r="H57" s="6" t="s">
        <v>92</v>
      </c>
      <c r="I57" s="6" t="s">
        <v>23</v>
      </c>
      <c r="J57" s="30">
        <v>1</v>
      </c>
      <c r="K57" s="18">
        <v>2.85</v>
      </c>
      <c r="L57" s="18">
        <f t="shared" si="8"/>
        <v>3.3575849999999998</v>
      </c>
      <c r="M57" s="4">
        <f t="shared" si="9"/>
        <v>50.82</v>
      </c>
      <c r="N57" s="4">
        <f t="shared" si="7"/>
        <v>23.503094999999998</v>
      </c>
    </row>
    <row r="58" spans="1:14" ht="30.75" customHeight="1">
      <c r="A58" s="3">
        <v>43</v>
      </c>
      <c r="B58" s="11" t="s">
        <v>86</v>
      </c>
      <c r="C58" s="10" t="s">
        <v>23</v>
      </c>
      <c r="D58" s="35">
        <v>1</v>
      </c>
      <c r="E58" s="35">
        <v>7.27</v>
      </c>
      <c r="F58" s="3">
        <v>3.5</v>
      </c>
      <c r="G58" s="4">
        <f t="shared" si="11"/>
        <v>5.7075550000000002</v>
      </c>
      <c r="H58" s="6" t="s">
        <v>91</v>
      </c>
      <c r="I58" s="6" t="s">
        <v>23</v>
      </c>
      <c r="J58" s="30">
        <v>1</v>
      </c>
      <c r="K58" s="18">
        <v>2.86</v>
      </c>
      <c r="L58" s="18">
        <f t="shared" si="8"/>
        <v>3.3693659999999994</v>
      </c>
      <c r="M58" s="4">
        <f t="shared" si="9"/>
        <v>7.27</v>
      </c>
      <c r="N58" s="4">
        <f t="shared" si="7"/>
        <v>3.3693659999999994</v>
      </c>
    </row>
    <row r="59" spans="1:14" ht="30.75" customHeight="1">
      <c r="A59" s="63">
        <v>44</v>
      </c>
      <c r="B59" s="11" t="s">
        <v>87</v>
      </c>
      <c r="C59" s="10" t="s">
        <v>23</v>
      </c>
      <c r="D59" s="35">
        <v>56</v>
      </c>
      <c r="E59" s="35">
        <v>6.92</v>
      </c>
      <c r="F59" s="3">
        <v>3.5</v>
      </c>
      <c r="G59" s="4">
        <f t="shared" si="11"/>
        <v>5.7075550000000002</v>
      </c>
      <c r="H59" s="6" t="s">
        <v>90</v>
      </c>
      <c r="I59" s="6" t="s">
        <v>23</v>
      </c>
      <c r="J59" s="30">
        <v>1</v>
      </c>
      <c r="K59" s="18">
        <v>2.56</v>
      </c>
      <c r="L59" s="18">
        <f t="shared" si="8"/>
        <v>3.015936</v>
      </c>
      <c r="M59" s="4">
        <f t="shared" si="9"/>
        <v>387.52</v>
      </c>
      <c r="N59" s="4">
        <f t="shared" si="7"/>
        <v>168.892416</v>
      </c>
    </row>
    <row r="60" spans="1:14" ht="30.75" customHeight="1">
      <c r="A60" s="3">
        <v>45</v>
      </c>
      <c r="B60" s="11" t="s">
        <v>88</v>
      </c>
      <c r="C60" s="10" t="s">
        <v>23</v>
      </c>
      <c r="D60" s="35">
        <v>2</v>
      </c>
      <c r="E60" s="35">
        <v>6.79</v>
      </c>
      <c r="F60" s="3">
        <v>3.5</v>
      </c>
      <c r="G60" s="4">
        <f t="shared" si="11"/>
        <v>5.7075550000000002</v>
      </c>
      <c r="H60" s="6" t="s">
        <v>89</v>
      </c>
      <c r="I60" s="6" t="s">
        <v>23</v>
      </c>
      <c r="J60" s="30">
        <v>1</v>
      </c>
      <c r="K60" s="18">
        <v>2.4500000000000002</v>
      </c>
      <c r="L60" s="18">
        <f t="shared" si="8"/>
        <v>2.8863449999999999</v>
      </c>
      <c r="M60" s="4">
        <f t="shared" si="9"/>
        <v>13.58</v>
      </c>
      <c r="N60" s="4">
        <f t="shared" si="7"/>
        <v>5.7726899999999999</v>
      </c>
    </row>
    <row r="61" spans="1:14" ht="30.75" customHeight="1">
      <c r="A61" s="63">
        <v>46</v>
      </c>
      <c r="B61" s="11" t="s">
        <v>93</v>
      </c>
      <c r="C61" s="10" t="s">
        <v>23</v>
      </c>
      <c r="D61" s="35">
        <v>20</v>
      </c>
      <c r="E61" s="35">
        <v>8.3800000000000008</v>
      </c>
      <c r="F61" s="3">
        <v>3.5</v>
      </c>
      <c r="G61" s="4">
        <f t="shared" si="11"/>
        <v>5.7075550000000002</v>
      </c>
      <c r="H61" s="6" t="s">
        <v>82</v>
      </c>
      <c r="I61" s="6" t="s">
        <v>23</v>
      </c>
      <c r="J61" s="30">
        <v>1</v>
      </c>
      <c r="K61" s="18">
        <v>3.8</v>
      </c>
      <c r="L61" s="18">
        <f t="shared" si="8"/>
        <v>4.4767799999999998</v>
      </c>
      <c r="M61" s="4">
        <f t="shared" si="9"/>
        <v>167.60000000000002</v>
      </c>
      <c r="N61" s="4">
        <f t="shared" si="7"/>
        <v>89.535599999999988</v>
      </c>
    </row>
    <row r="62" spans="1:14" ht="30.75" customHeight="1">
      <c r="A62" s="3">
        <v>47</v>
      </c>
      <c r="B62" s="11" t="s">
        <v>94</v>
      </c>
      <c r="C62" s="10" t="s">
        <v>23</v>
      </c>
      <c r="D62" s="35">
        <v>1</v>
      </c>
      <c r="E62" s="35">
        <v>2.38</v>
      </c>
      <c r="F62" s="3">
        <v>1.1000000000000001</v>
      </c>
      <c r="G62" s="4">
        <f t="shared" si="11"/>
        <v>1.7938030000000003</v>
      </c>
      <c r="H62" s="6" t="s">
        <v>95</v>
      </c>
      <c r="I62" s="6" t="s">
        <v>23</v>
      </c>
      <c r="J62" s="30">
        <v>1</v>
      </c>
      <c r="K62" s="18">
        <v>0.75</v>
      </c>
      <c r="L62" s="18">
        <f t="shared" si="8"/>
        <v>0.883575</v>
      </c>
      <c r="M62" s="4">
        <f t="shared" si="9"/>
        <v>2.38</v>
      </c>
      <c r="N62" s="4">
        <f t="shared" si="7"/>
        <v>0.883575</v>
      </c>
    </row>
    <row r="63" spans="1:14" ht="30.75" customHeight="1">
      <c r="A63" s="63">
        <v>48</v>
      </c>
      <c r="B63" s="11" t="s">
        <v>96</v>
      </c>
      <c r="C63" s="10" t="s">
        <v>23</v>
      </c>
      <c r="D63" s="35">
        <v>2</v>
      </c>
      <c r="E63" s="35">
        <v>2.3199999999999998</v>
      </c>
      <c r="F63" s="3">
        <v>1.1000000000000001</v>
      </c>
      <c r="G63" s="4">
        <f t="shared" si="11"/>
        <v>1.7938030000000003</v>
      </c>
      <c r="H63" s="6" t="s">
        <v>97</v>
      </c>
      <c r="I63" s="6" t="s">
        <v>23</v>
      </c>
      <c r="J63" s="30">
        <v>1</v>
      </c>
      <c r="K63" s="18">
        <v>0.7</v>
      </c>
      <c r="L63" s="18">
        <f t="shared" si="8"/>
        <v>0.8246699999999999</v>
      </c>
      <c r="M63" s="4">
        <f t="shared" si="9"/>
        <v>4.6399999999999997</v>
      </c>
      <c r="N63" s="4">
        <f t="shared" si="7"/>
        <v>1.6493399999999998</v>
      </c>
    </row>
    <row r="64" spans="1:14" ht="30.75" customHeight="1">
      <c r="A64" s="3">
        <v>49</v>
      </c>
      <c r="B64" s="13" t="s">
        <v>98</v>
      </c>
      <c r="C64" s="12" t="s">
        <v>23</v>
      </c>
      <c r="D64" s="35">
        <v>40</v>
      </c>
      <c r="E64" s="35">
        <v>16.46</v>
      </c>
      <c r="F64" s="3">
        <v>3</v>
      </c>
      <c r="G64" s="4">
        <f t="shared" si="11"/>
        <v>4.8921900000000003</v>
      </c>
      <c r="H64" s="3" t="s">
        <v>99</v>
      </c>
      <c r="I64" s="3" t="s">
        <v>23</v>
      </c>
      <c r="J64" s="2">
        <v>1</v>
      </c>
      <c r="K64" s="4">
        <v>11</v>
      </c>
      <c r="L64" s="4">
        <f t="shared" si="8"/>
        <v>12.959099999999999</v>
      </c>
      <c r="M64" s="4">
        <f t="shared" si="9"/>
        <v>658.40000000000009</v>
      </c>
      <c r="N64" s="4">
        <f t="shared" si="7"/>
        <v>518.36400000000003</v>
      </c>
    </row>
    <row r="65" spans="1:14" ht="30.75" customHeight="1">
      <c r="A65" s="3">
        <v>50</v>
      </c>
      <c r="B65" s="13" t="s">
        <v>100</v>
      </c>
      <c r="C65" s="12" t="s">
        <v>50</v>
      </c>
      <c r="D65" s="35">
        <v>515</v>
      </c>
      <c r="E65" s="35">
        <v>0.68</v>
      </c>
      <c r="F65" s="3">
        <v>0.5</v>
      </c>
      <c r="G65" s="4">
        <f t="shared" si="11"/>
        <v>0.81536500000000001</v>
      </c>
      <c r="H65" s="3"/>
      <c r="I65" s="3"/>
      <c r="J65" s="2"/>
      <c r="K65" s="4"/>
      <c r="L65" s="4"/>
      <c r="M65" s="4">
        <f t="shared" si="9"/>
        <v>350.20000000000005</v>
      </c>
      <c r="N65" s="4"/>
    </row>
    <row r="66" spans="1:14" ht="30.75" customHeight="1">
      <c r="A66" s="3">
        <v>51</v>
      </c>
      <c r="B66" s="11" t="s">
        <v>101</v>
      </c>
      <c r="C66" s="10" t="s">
        <v>103</v>
      </c>
      <c r="D66" s="35">
        <v>1</v>
      </c>
      <c r="E66" s="35">
        <v>24</v>
      </c>
      <c r="F66" s="3">
        <v>5.6</v>
      </c>
      <c r="G66" s="4">
        <f t="shared" si="11"/>
        <v>9.1320879999999995</v>
      </c>
      <c r="H66" s="6" t="s">
        <v>102</v>
      </c>
      <c r="I66" s="6" t="s">
        <v>103</v>
      </c>
      <c r="J66" s="30">
        <v>1</v>
      </c>
      <c r="K66" s="18">
        <v>17.5</v>
      </c>
      <c r="L66" s="18">
        <f t="shared" si="8"/>
        <v>20.61675</v>
      </c>
      <c r="M66" s="4">
        <f t="shared" si="9"/>
        <v>24</v>
      </c>
      <c r="N66" s="4">
        <f t="shared" si="7"/>
        <v>20.61675</v>
      </c>
    </row>
    <row r="67" spans="1:14" ht="30.75" customHeight="1">
      <c r="A67" s="63">
        <v>52</v>
      </c>
      <c r="B67" s="11" t="s">
        <v>104</v>
      </c>
      <c r="C67" s="10" t="s">
        <v>103</v>
      </c>
      <c r="D67" s="35">
        <v>22</v>
      </c>
      <c r="E67" s="35">
        <v>29.29</v>
      </c>
      <c r="F67" s="3">
        <v>5.8</v>
      </c>
      <c r="G67" s="4">
        <f t="shared" si="11"/>
        <v>9.4582339999999991</v>
      </c>
      <c r="H67" s="6" t="s">
        <v>105</v>
      </c>
      <c r="I67" s="6" t="s">
        <v>103</v>
      </c>
      <c r="J67" s="30">
        <v>22</v>
      </c>
      <c r="K67" s="18">
        <v>18.5</v>
      </c>
      <c r="L67" s="18">
        <f t="shared" si="8"/>
        <v>479.48669999999998</v>
      </c>
      <c r="M67" s="4">
        <f t="shared" si="9"/>
        <v>644.38</v>
      </c>
      <c r="N67" s="4">
        <f>+L67</f>
        <v>479.48669999999998</v>
      </c>
    </row>
    <row r="68" spans="1:14" ht="30.75" customHeight="1">
      <c r="A68" s="3">
        <v>53</v>
      </c>
      <c r="B68" s="11" t="s">
        <v>106</v>
      </c>
      <c r="C68" s="10" t="s">
        <v>103</v>
      </c>
      <c r="D68" s="35">
        <v>21</v>
      </c>
      <c r="E68" s="35">
        <v>32.229999999999997</v>
      </c>
      <c r="F68" s="3">
        <v>8</v>
      </c>
      <c r="G68" s="4">
        <f t="shared" si="11"/>
        <v>13.04584</v>
      </c>
      <c r="H68" s="6" t="s">
        <v>107</v>
      </c>
      <c r="I68" s="6" t="s">
        <v>103</v>
      </c>
      <c r="J68" s="30">
        <v>21</v>
      </c>
      <c r="K68" s="18">
        <v>19.8</v>
      </c>
      <c r="L68" s="18">
        <f t="shared" si="8"/>
        <v>489.85397999999998</v>
      </c>
      <c r="M68" s="4">
        <f t="shared" si="9"/>
        <v>676.82999999999993</v>
      </c>
      <c r="N68" s="4">
        <f t="shared" ref="N68:N70" si="12">+L68</f>
        <v>489.85397999999998</v>
      </c>
    </row>
    <row r="69" spans="1:14" ht="30.75" customHeight="1">
      <c r="A69" s="63">
        <v>54</v>
      </c>
      <c r="B69" s="11" t="s">
        <v>108</v>
      </c>
      <c r="C69" s="10" t="s">
        <v>103</v>
      </c>
      <c r="D69" s="35">
        <v>9</v>
      </c>
      <c r="E69" s="35">
        <v>24.72</v>
      </c>
      <c r="F69" s="3">
        <v>8</v>
      </c>
      <c r="G69" s="4">
        <f t="shared" si="11"/>
        <v>13.04584</v>
      </c>
      <c r="H69" s="6" t="s">
        <v>109</v>
      </c>
      <c r="I69" s="6" t="s">
        <v>103</v>
      </c>
      <c r="J69" s="30">
        <v>9</v>
      </c>
      <c r="K69" s="18">
        <v>13.43</v>
      </c>
      <c r="L69" s="18">
        <f t="shared" si="8"/>
        <v>142.39694699999998</v>
      </c>
      <c r="M69" s="4">
        <f t="shared" si="9"/>
        <v>222.48</v>
      </c>
      <c r="N69" s="4">
        <f t="shared" si="12"/>
        <v>142.39694699999998</v>
      </c>
    </row>
    <row r="70" spans="1:14" ht="30.75" customHeight="1">
      <c r="A70" s="3">
        <v>55</v>
      </c>
      <c r="B70" s="11" t="s">
        <v>110</v>
      </c>
      <c r="C70" s="10" t="s">
        <v>103</v>
      </c>
      <c r="D70" s="35">
        <v>4</v>
      </c>
      <c r="E70" s="35">
        <v>54.4</v>
      </c>
      <c r="F70" s="3">
        <v>15.8</v>
      </c>
      <c r="G70" s="4">
        <f t="shared" si="11"/>
        <v>25.765534000000002</v>
      </c>
      <c r="H70" s="6" t="s">
        <v>111</v>
      </c>
      <c r="I70" s="6" t="s">
        <v>103</v>
      </c>
      <c r="J70" s="30">
        <v>4</v>
      </c>
      <c r="K70" s="18">
        <v>29.5</v>
      </c>
      <c r="L70" s="18">
        <f t="shared" si="8"/>
        <v>139.01579999999998</v>
      </c>
      <c r="M70" s="4">
        <f t="shared" si="9"/>
        <v>217.6</v>
      </c>
      <c r="N70" s="4">
        <f t="shared" si="12"/>
        <v>139.01579999999998</v>
      </c>
    </row>
    <row r="71" spans="1:14" ht="19.5" customHeight="1">
      <c r="A71" s="6"/>
      <c r="B71" s="48" t="s">
        <v>24</v>
      </c>
      <c r="C71" s="49"/>
      <c r="D71" s="35"/>
      <c r="E71" s="18"/>
      <c r="F71" s="6"/>
      <c r="G71" s="4"/>
      <c r="H71" s="6"/>
      <c r="I71" s="6"/>
      <c r="J71" s="30"/>
      <c r="K71" s="6"/>
      <c r="L71" s="18"/>
      <c r="M71" s="19">
        <f>SUM(M40:M70)</f>
        <v>4625.4570000000003</v>
      </c>
      <c r="N71" s="19">
        <f>SUM(N40:N70)</f>
        <v>2627.3939076000001</v>
      </c>
    </row>
    <row r="72" spans="1:14" ht="18" customHeight="1">
      <c r="A72" s="6"/>
      <c r="B72" s="149"/>
      <c r="C72" s="150"/>
      <c r="D72" s="53"/>
      <c r="E72" s="54"/>
      <c r="F72" s="54"/>
      <c r="G72" s="54"/>
      <c r="H72" s="54"/>
      <c r="I72" s="54"/>
      <c r="J72" s="54"/>
      <c r="K72" s="54"/>
      <c r="L72" s="18"/>
      <c r="M72" s="54"/>
      <c r="N72" s="55"/>
    </row>
    <row r="73" spans="1:14" ht="15" customHeight="1">
      <c r="A73" s="6"/>
      <c r="B73" s="128" t="s">
        <v>112</v>
      </c>
      <c r="C73" s="129"/>
      <c r="D73" s="130"/>
      <c r="E73" s="35"/>
      <c r="F73" s="6"/>
      <c r="G73" s="4"/>
      <c r="H73" s="6"/>
      <c r="I73" s="6"/>
      <c r="J73" s="30"/>
      <c r="K73" s="6"/>
      <c r="L73" s="18"/>
      <c r="M73" s="18"/>
      <c r="N73" s="4"/>
    </row>
    <row r="74" spans="1:14" ht="36.75" customHeight="1">
      <c r="A74" s="3">
        <v>56</v>
      </c>
      <c r="B74" s="13" t="s">
        <v>113</v>
      </c>
      <c r="C74" s="12" t="s">
        <v>50</v>
      </c>
      <c r="D74" s="35">
        <v>2</v>
      </c>
      <c r="E74" s="35">
        <v>15.25</v>
      </c>
      <c r="F74" s="3">
        <v>5.85</v>
      </c>
      <c r="G74" s="4">
        <f>+F74*1.63073</f>
        <v>9.5397704999999995</v>
      </c>
      <c r="H74" s="3" t="s">
        <v>114</v>
      </c>
      <c r="I74" s="3" t="s">
        <v>50</v>
      </c>
      <c r="J74" s="2">
        <v>2</v>
      </c>
      <c r="K74" s="3">
        <v>7.0190000000000001</v>
      </c>
      <c r="L74" s="18">
        <f>K74*1.1781</f>
        <v>8.2690839</v>
      </c>
      <c r="M74" s="18">
        <f>+E74*D74</f>
        <v>30.5</v>
      </c>
      <c r="N74" s="4">
        <f t="shared" ref="N74:N88" si="13">+L74*D74</f>
        <v>16.5381678</v>
      </c>
    </row>
    <row r="75" spans="1:14" ht="28.5">
      <c r="A75" s="6">
        <v>57</v>
      </c>
      <c r="B75" s="13" t="s">
        <v>115</v>
      </c>
      <c r="C75" s="12" t="s">
        <v>50</v>
      </c>
      <c r="D75" s="35">
        <v>78</v>
      </c>
      <c r="E75" s="35">
        <v>15.1</v>
      </c>
      <c r="F75" s="3">
        <v>5.85</v>
      </c>
      <c r="G75" s="4">
        <f>+F75*1.63073</f>
        <v>9.5397704999999995</v>
      </c>
      <c r="H75" s="3" t="s">
        <v>117</v>
      </c>
      <c r="I75" s="3" t="s">
        <v>50</v>
      </c>
      <c r="J75" s="30">
        <v>78</v>
      </c>
      <c r="K75" s="6">
        <v>6.8949999999999996</v>
      </c>
      <c r="L75" s="18">
        <f t="shared" ref="L75:L88" si="14">K75*1.1781</f>
        <v>8.1229994999999988</v>
      </c>
      <c r="M75" s="18">
        <f t="shared" ref="M75:M88" si="15">+E75*D75</f>
        <v>1177.8</v>
      </c>
      <c r="N75" s="4">
        <f t="shared" si="13"/>
        <v>633.59396099999992</v>
      </c>
    </row>
    <row r="76" spans="1:14" ht="34.5" customHeight="1">
      <c r="A76" s="3">
        <v>58</v>
      </c>
      <c r="B76" s="13" t="s">
        <v>116</v>
      </c>
      <c r="C76" s="12" t="s">
        <v>50</v>
      </c>
      <c r="D76" s="35">
        <v>55</v>
      </c>
      <c r="E76" s="35">
        <v>14.94</v>
      </c>
      <c r="F76" s="3">
        <v>5.85</v>
      </c>
      <c r="G76" s="4">
        <f t="shared" ref="G76:G88" si="16">+F76*1.63073</f>
        <v>9.5397704999999995</v>
      </c>
      <c r="H76" s="3" t="s">
        <v>118</v>
      </c>
      <c r="I76" s="3" t="s">
        <v>50</v>
      </c>
      <c r="J76" s="2">
        <v>55</v>
      </c>
      <c r="K76" s="3">
        <v>6.7539999999999996</v>
      </c>
      <c r="L76" s="18">
        <f t="shared" si="14"/>
        <v>7.9568873999999994</v>
      </c>
      <c r="M76" s="18">
        <f t="shared" si="15"/>
        <v>821.69999999999993</v>
      </c>
      <c r="N76" s="4">
        <f t="shared" si="13"/>
        <v>437.62880699999994</v>
      </c>
    </row>
    <row r="77" spans="1:14" ht="36.75" customHeight="1">
      <c r="A77" s="63">
        <v>59</v>
      </c>
      <c r="B77" s="13" t="s">
        <v>119</v>
      </c>
      <c r="C77" s="12" t="s">
        <v>23</v>
      </c>
      <c r="D77" s="35">
        <v>8</v>
      </c>
      <c r="E77" s="35">
        <v>2.68</v>
      </c>
      <c r="F77" s="3">
        <v>0.56000000000000005</v>
      </c>
      <c r="G77" s="4">
        <f t="shared" si="16"/>
        <v>0.91320880000000004</v>
      </c>
      <c r="H77" s="3" t="s">
        <v>120</v>
      </c>
      <c r="I77" s="3" t="s">
        <v>23</v>
      </c>
      <c r="J77" s="2">
        <v>8</v>
      </c>
      <c r="K77" s="3">
        <v>1.55</v>
      </c>
      <c r="L77" s="18">
        <f t="shared" si="14"/>
        <v>1.826055</v>
      </c>
      <c r="M77" s="18">
        <f t="shared" si="15"/>
        <v>21.44</v>
      </c>
      <c r="N77" s="4">
        <f t="shared" si="13"/>
        <v>14.60844</v>
      </c>
    </row>
    <row r="78" spans="1:14" ht="36.75" customHeight="1">
      <c r="A78" s="3">
        <v>60</v>
      </c>
      <c r="B78" s="13" t="s">
        <v>121</v>
      </c>
      <c r="C78" s="12" t="s">
        <v>23</v>
      </c>
      <c r="D78" s="35">
        <v>8</v>
      </c>
      <c r="E78" s="35">
        <v>2.57</v>
      </c>
      <c r="F78" s="3">
        <v>0.56000000000000005</v>
      </c>
      <c r="G78" s="4">
        <f t="shared" si="16"/>
        <v>0.91320880000000004</v>
      </c>
      <c r="H78" s="3" t="s">
        <v>120</v>
      </c>
      <c r="I78" s="3" t="s">
        <v>23</v>
      </c>
      <c r="J78" s="2">
        <v>8</v>
      </c>
      <c r="K78" s="3">
        <v>1.45</v>
      </c>
      <c r="L78" s="18">
        <f t="shared" si="14"/>
        <v>1.7082449999999998</v>
      </c>
      <c r="M78" s="18">
        <f t="shared" si="15"/>
        <v>20.56</v>
      </c>
      <c r="N78" s="4">
        <f t="shared" si="13"/>
        <v>13.665959999999998</v>
      </c>
    </row>
    <row r="79" spans="1:14" ht="36.75" customHeight="1">
      <c r="A79" s="63">
        <v>61</v>
      </c>
      <c r="B79" s="13" t="s">
        <v>122</v>
      </c>
      <c r="C79" s="12" t="s">
        <v>23</v>
      </c>
      <c r="D79" s="35">
        <v>39</v>
      </c>
      <c r="E79" s="35">
        <v>2.0499999999999998</v>
      </c>
      <c r="F79" s="3">
        <v>0.56000000000000005</v>
      </c>
      <c r="G79" s="4">
        <f t="shared" si="16"/>
        <v>0.91320880000000004</v>
      </c>
      <c r="H79" s="3" t="s">
        <v>122</v>
      </c>
      <c r="I79" s="3" t="s">
        <v>23</v>
      </c>
      <c r="J79" s="2">
        <v>39</v>
      </c>
      <c r="K79" s="3">
        <v>1.01</v>
      </c>
      <c r="L79" s="18">
        <f t="shared" si="14"/>
        <v>1.189881</v>
      </c>
      <c r="M79" s="18">
        <f t="shared" si="15"/>
        <v>79.949999999999989</v>
      </c>
      <c r="N79" s="4">
        <f t="shared" si="13"/>
        <v>46.405358999999997</v>
      </c>
    </row>
    <row r="80" spans="1:14" ht="36.75" customHeight="1">
      <c r="A80" s="3">
        <v>62</v>
      </c>
      <c r="B80" s="13" t="s">
        <v>123</v>
      </c>
      <c r="C80" s="12" t="s">
        <v>23</v>
      </c>
      <c r="D80" s="35">
        <v>5</v>
      </c>
      <c r="E80" s="35">
        <v>2.7</v>
      </c>
      <c r="F80" s="3">
        <v>0.56000000000000005</v>
      </c>
      <c r="G80" s="4">
        <f t="shared" si="16"/>
        <v>0.91320880000000004</v>
      </c>
      <c r="H80" s="3" t="s">
        <v>124</v>
      </c>
      <c r="I80" s="3" t="s">
        <v>23</v>
      </c>
      <c r="J80" s="2">
        <v>5</v>
      </c>
      <c r="K80" s="3">
        <v>1.56</v>
      </c>
      <c r="L80" s="18">
        <f t="shared" si="14"/>
        <v>1.837836</v>
      </c>
      <c r="M80" s="18">
        <f t="shared" si="15"/>
        <v>13.5</v>
      </c>
      <c r="N80" s="4">
        <f t="shared" si="13"/>
        <v>9.1891800000000003</v>
      </c>
    </row>
    <row r="81" spans="1:14" ht="36.75" customHeight="1">
      <c r="A81" s="63">
        <v>63</v>
      </c>
      <c r="B81" s="13" t="s">
        <v>125</v>
      </c>
      <c r="C81" s="12" t="s">
        <v>23</v>
      </c>
      <c r="D81" s="35">
        <v>4</v>
      </c>
      <c r="E81" s="35">
        <v>1.66</v>
      </c>
      <c r="F81" s="3">
        <v>0.56000000000000005</v>
      </c>
      <c r="G81" s="4">
        <f t="shared" si="16"/>
        <v>0.91320880000000004</v>
      </c>
      <c r="H81" s="3" t="s">
        <v>125</v>
      </c>
      <c r="I81" s="3" t="s">
        <v>23</v>
      </c>
      <c r="J81" s="2">
        <v>4</v>
      </c>
      <c r="K81" s="3">
        <v>0.68</v>
      </c>
      <c r="L81" s="18">
        <f t="shared" si="14"/>
        <v>0.80110800000000004</v>
      </c>
      <c r="M81" s="18">
        <f t="shared" si="15"/>
        <v>6.64</v>
      </c>
      <c r="N81" s="4">
        <f t="shared" si="13"/>
        <v>3.2044320000000002</v>
      </c>
    </row>
    <row r="82" spans="1:14" ht="36.75" customHeight="1">
      <c r="A82" s="3">
        <v>64</v>
      </c>
      <c r="B82" s="13" t="s">
        <v>131</v>
      </c>
      <c r="C82" s="12" t="s">
        <v>23</v>
      </c>
      <c r="D82" s="35">
        <v>36</v>
      </c>
      <c r="E82" s="35">
        <v>26.47</v>
      </c>
      <c r="F82" s="3">
        <v>3</v>
      </c>
      <c r="G82" s="4">
        <f t="shared" si="16"/>
        <v>4.8921900000000003</v>
      </c>
      <c r="H82" s="3" t="s">
        <v>126</v>
      </c>
      <c r="I82" s="3" t="s">
        <v>23</v>
      </c>
      <c r="J82" s="2">
        <v>36</v>
      </c>
      <c r="K82" s="3">
        <v>19.5</v>
      </c>
      <c r="L82" s="4">
        <f t="shared" si="14"/>
        <v>22.972949999999997</v>
      </c>
      <c r="M82" s="4">
        <f t="shared" si="15"/>
        <v>952.92</v>
      </c>
      <c r="N82" s="4">
        <f t="shared" si="13"/>
        <v>827.0261999999999</v>
      </c>
    </row>
    <row r="83" spans="1:14" ht="36.75" customHeight="1">
      <c r="A83" s="3">
        <v>65</v>
      </c>
      <c r="B83" s="13" t="s">
        <v>132</v>
      </c>
      <c r="C83" s="12" t="s">
        <v>23</v>
      </c>
      <c r="D83" s="35">
        <v>56</v>
      </c>
      <c r="E83" s="35">
        <v>24.94</v>
      </c>
      <c r="F83" s="3">
        <v>3</v>
      </c>
      <c r="G83" s="4">
        <f t="shared" si="16"/>
        <v>4.8921900000000003</v>
      </c>
      <c r="H83" s="3" t="s">
        <v>127</v>
      </c>
      <c r="I83" s="3" t="s">
        <v>23</v>
      </c>
      <c r="J83" s="2">
        <v>56</v>
      </c>
      <c r="K83" s="3">
        <v>18.2</v>
      </c>
      <c r="L83" s="4">
        <f t="shared" si="14"/>
        <v>21.441419999999997</v>
      </c>
      <c r="M83" s="4">
        <f t="shared" si="15"/>
        <v>1396.64</v>
      </c>
      <c r="N83" s="4">
        <f t="shared" si="13"/>
        <v>1200.7195199999999</v>
      </c>
    </row>
    <row r="84" spans="1:14" ht="36.75" customHeight="1">
      <c r="A84" s="3">
        <v>66</v>
      </c>
      <c r="B84" s="13" t="s">
        <v>133</v>
      </c>
      <c r="C84" s="12" t="s">
        <v>23</v>
      </c>
      <c r="D84" s="35">
        <v>1</v>
      </c>
      <c r="E84" s="35">
        <v>22.19</v>
      </c>
      <c r="F84" s="3">
        <v>4.58</v>
      </c>
      <c r="G84" s="4">
        <f t="shared" si="16"/>
        <v>7.4687434000000001</v>
      </c>
      <c r="H84" s="3" t="s">
        <v>128</v>
      </c>
      <c r="I84" s="3" t="s">
        <v>23</v>
      </c>
      <c r="J84" s="2">
        <v>1</v>
      </c>
      <c r="K84" s="3">
        <v>16.52</v>
      </c>
      <c r="L84" s="18">
        <f t="shared" si="14"/>
        <v>19.462211999999997</v>
      </c>
      <c r="M84" s="18">
        <f t="shared" si="15"/>
        <v>22.19</v>
      </c>
      <c r="N84" s="4">
        <f t="shared" si="13"/>
        <v>19.462211999999997</v>
      </c>
    </row>
    <row r="85" spans="1:14" ht="36.75" customHeight="1">
      <c r="A85" s="63">
        <v>67</v>
      </c>
      <c r="B85" s="13" t="s">
        <v>134</v>
      </c>
      <c r="C85" s="12" t="s">
        <v>23</v>
      </c>
      <c r="D85" s="35">
        <v>2</v>
      </c>
      <c r="E85" s="35">
        <v>6.79</v>
      </c>
      <c r="F85" s="3">
        <v>4.58</v>
      </c>
      <c r="G85" s="4">
        <f t="shared" si="16"/>
        <v>7.4687434000000001</v>
      </c>
      <c r="H85" s="3" t="s">
        <v>129</v>
      </c>
      <c r="I85" s="3" t="s">
        <v>23</v>
      </c>
      <c r="J85" s="2">
        <v>2</v>
      </c>
      <c r="K85" s="3">
        <v>0.95</v>
      </c>
      <c r="L85" s="18">
        <f t="shared" si="14"/>
        <v>1.1191949999999999</v>
      </c>
      <c r="M85" s="18">
        <f t="shared" si="15"/>
        <v>13.58</v>
      </c>
      <c r="N85" s="4">
        <f t="shared" si="13"/>
        <v>2.2383899999999999</v>
      </c>
    </row>
    <row r="86" spans="1:14" ht="36.75" customHeight="1">
      <c r="A86" s="3">
        <v>68</v>
      </c>
      <c r="B86" s="13" t="s">
        <v>135</v>
      </c>
      <c r="C86" s="12" t="s">
        <v>23</v>
      </c>
      <c r="D86" s="35">
        <v>4</v>
      </c>
      <c r="E86" s="35">
        <v>28.1</v>
      </c>
      <c r="F86" s="3">
        <v>5.58</v>
      </c>
      <c r="G86" s="4">
        <f t="shared" si="16"/>
        <v>9.0994734000000008</v>
      </c>
      <c r="H86" s="3" t="s">
        <v>130</v>
      </c>
      <c r="I86" s="3" t="s">
        <v>23</v>
      </c>
      <c r="J86" s="2">
        <v>4</v>
      </c>
      <c r="K86" s="3">
        <v>15.65</v>
      </c>
      <c r="L86" s="18">
        <f t="shared" si="14"/>
        <v>18.437265</v>
      </c>
      <c r="M86" s="18">
        <f t="shared" si="15"/>
        <v>112.4</v>
      </c>
      <c r="N86" s="4">
        <f t="shared" si="13"/>
        <v>73.74906</v>
      </c>
    </row>
    <row r="87" spans="1:14" ht="36.75" customHeight="1">
      <c r="A87" s="63">
        <v>69</v>
      </c>
      <c r="B87" s="13" t="s">
        <v>136</v>
      </c>
      <c r="C87" s="12" t="s">
        <v>23</v>
      </c>
      <c r="D87" s="35">
        <v>2</v>
      </c>
      <c r="E87" s="35">
        <v>13.42</v>
      </c>
      <c r="F87" s="3">
        <v>5.58</v>
      </c>
      <c r="G87" s="4">
        <f t="shared" si="16"/>
        <v>9.0994734000000008</v>
      </c>
      <c r="H87" s="3" t="s">
        <v>137</v>
      </c>
      <c r="I87" s="3" t="s">
        <v>23</v>
      </c>
      <c r="J87" s="2">
        <v>2</v>
      </c>
      <c r="K87" s="3">
        <v>13.54</v>
      </c>
      <c r="L87" s="18">
        <f t="shared" si="14"/>
        <v>15.951473999999997</v>
      </c>
      <c r="M87" s="18">
        <f t="shared" si="15"/>
        <v>26.84</v>
      </c>
      <c r="N87" s="4">
        <f t="shared" si="13"/>
        <v>31.902947999999995</v>
      </c>
    </row>
    <row r="88" spans="1:14" ht="36.75" customHeight="1">
      <c r="A88" s="3">
        <v>70</v>
      </c>
      <c r="B88" s="13" t="s">
        <v>139</v>
      </c>
      <c r="C88" s="12" t="s">
        <v>23</v>
      </c>
      <c r="D88" s="35">
        <v>2</v>
      </c>
      <c r="E88" s="35">
        <v>18.475000000000001</v>
      </c>
      <c r="F88" s="3">
        <v>8.65</v>
      </c>
      <c r="G88" s="4">
        <f t="shared" si="16"/>
        <v>14.105814500000001</v>
      </c>
      <c r="H88" s="3" t="s">
        <v>138</v>
      </c>
      <c r="I88" s="3" t="s">
        <v>23</v>
      </c>
      <c r="J88" s="2">
        <v>2</v>
      </c>
      <c r="K88" s="3">
        <v>18.649999999999999</v>
      </c>
      <c r="L88" s="18">
        <f t="shared" si="14"/>
        <v>21.971564999999998</v>
      </c>
      <c r="M88" s="18">
        <f t="shared" si="15"/>
        <v>36.950000000000003</v>
      </c>
      <c r="N88" s="4">
        <f t="shared" si="13"/>
        <v>43.943129999999996</v>
      </c>
    </row>
    <row r="89" spans="1:14">
      <c r="A89" s="6"/>
      <c r="B89" s="13"/>
      <c r="C89" s="12"/>
      <c r="D89" s="35"/>
      <c r="E89" s="35"/>
      <c r="F89" s="3"/>
      <c r="G89" s="4"/>
      <c r="H89" s="3"/>
      <c r="I89" s="3"/>
      <c r="J89" s="2"/>
      <c r="K89" s="3"/>
      <c r="L89" s="4"/>
      <c r="M89" s="4"/>
      <c r="N89" s="4"/>
    </row>
    <row r="90" spans="1:14" ht="18" customHeight="1">
      <c r="A90" s="6"/>
      <c r="B90" s="15" t="s">
        <v>24</v>
      </c>
      <c r="C90" s="12"/>
      <c r="D90" s="35"/>
      <c r="E90" s="4"/>
      <c r="F90" s="3"/>
      <c r="G90" s="4"/>
      <c r="H90" s="3"/>
      <c r="I90" s="3"/>
      <c r="J90" s="2"/>
      <c r="K90" s="3"/>
      <c r="L90" s="4"/>
      <c r="M90" s="19">
        <f>SUM(M74:M89)</f>
        <v>4733.6099999999988</v>
      </c>
      <c r="N90" s="19">
        <f>SUM(N74:N89)</f>
        <v>3373.8757668000003</v>
      </c>
    </row>
    <row r="91" spans="1:14" ht="18" customHeight="1">
      <c r="A91" s="6"/>
      <c r="B91" s="51"/>
      <c r="C91" s="12"/>
      <c r="D91" s="35"/>
      <c r="E91" s="4"/>
      <c r="F91" s="3"/>
      <c r="G91" s="4"/>
      <c r="H91" s="3"/>
      <c r="I91" s="3"/>
      <c r="J91" s="2"/>
      <c r="K91" s="3"/>
      <c r="L91" s="4"/>
      <c r="M91" s="19"/>
      <c r="N91" s="19"/>
    </row>
    <row r="92" spans="1:14" ht="18" customHeight="1">
      <c r="A92" s="6"/>
      <c r="B92" s="154" t="s">
        <v>146</v>
      </c>
      <c r="C92" s="155"/>
      <c r="D92" s="156"/>
      <c r="E92" s="4"/>
      <c r="F92" s="3"/>
      <c r="G92" s="4"/>
      <c r="H92" s="3"/>
      <c r="I92" s="3"/>
      <c r="J92" s="2"/>
      <c r="K92" s="3"/>
      <c r="L92" s="4"/>
      <c r="M92" s="19"/>
      <c r="N92" s="19"/>
    </row>
    <row r="93" spans="1:14" ht="21.75" customHeight="1">
      <c r="A93" s="6">
        <v>71</v>
      </c>
      <c r="B93" s="13" t="s">
        <v>147</v>
      </c>
      <c r="C93" s="12" t="s">
        <v>23</v>
      </c>
      <c r="D93" s="35">
        <v>84</v>
      </c>
      <c r="E93" s="4">
        <f t="shared" ref="E93:E109" si="17">+G93+L93</f>
        <v>2.0806475999999998</v>
      </c>
      <c r="F93" s="3">
        <v>0.12</v>
      </c>
      <c r="G93" s="4">
        <f>+F93*1.63073</f>
        <v>0.19568759999999999</v>
      </c>
      <c r="H93" s="3" t="s">
        <v>148</v>
      </c>
      <c r="I93" s="3" t="s">
        <v>23</v>
      </c>
      <c r="J93" s="2">
        <v>1</v>
      </c>
      <c r="K93" s="2">
        <v>1.6</v>
      </c>
      <c r="L93" s="4">
        <f>+K93*1.1781</f>
        <v>1.88496</v>
      </c>
      <c r="M93" s="18">
        <f>+D93*E93</f>
        <v>174.7743984</v>
      </c>
      <c r="N93" s="18">
        <f t="shared" ref="N93:N109" si="18">+L93*D93</f>
        <v>158.33663999999999</v>
      </c>
    </row>
    <row r="94" spans="1:14" ht="38.25">
      <c r="A94" s="6">
        <v>72</v>
      </c>
      <c r="B94" s="13" t="s">
        <v>150</v>
      </c>
      <c r="C94" s="12" t="s">
        <v>149</v>
      </c>
      <c r="D94" s="35">
        <v>239.4</v>
      </c>
      <c r="E94" s="4">
        <v>3.25</v>
      </c>
      <c r="F94" s="3">
        <v>0.42</v>
      </c>
      <c r="G94" s="4">
        <f>+F94*1.63073</f>
        <v>0.68490660000000003</v>
      </c>
      <c r="H94" s="3" t="s">
        <v>151</v>
      </c>
      <c r="I94" s="3" t="s">
        <v>149</v>
      </c>
      <c r="J94" s="4">
        <v>1</v>
      </c>
      <c r="K94" s="3">
        <v>3.25</v>
      </c>
      <c r="L94" s="4">
        <f>+K94*1.1781</f>
        <v>3.8288249999999997</v>
      </c>
      <c r="M94" s="18">
        <f t="shared" ref="M94:M109" si="19">+D94*E94</f>
        <v>778.05000000000007</v>
      </c>
      <c r="N94" s="18">
        <f t="shared" si="18"/>
        <v>916.62070499999993</v>
      </c>
    </row>
    <row r="95" spans="1:14" ht="38.25">
      <c r="A95" s="63">
        <v>73</v>
      </c>
      <c r="B95" s="13" t="s">
        <v>152</v>
      </c>
      <c r="C95" s="12" t="s">
        <v>149</v>
      </c>
      <c r="D95" s="35">
        <v>53.2</v>
      </c>
      <c r="E95" s="4">
        <f t="shared" si="17"/>
        <v>6.9504744999999994</v>
      </c>
      <c r="F95" s="3">
        <v>0.65</v>
      </c>
      <c r="G95" s="4">
        <f t="shared" ref="G95:G98" si="20">+F95*1.63073</f>
        <v>1.0599745</v>
      </c>
      <c r="H95" s="3" t="s">
        <v>153</v>
      </c>
      <c r="I95" s="3" t="s">
        <v>149</v>
      </c>
      <c r="J95" s="4">
        <v>1</v>
      </c>
      <c r="K95" s="3">
        <v>5</v>
      </c>
      <c r="L95" s="4">
        <f>+K95*1.1781</f>
        <v>5.8904999999999994</v>
      </c>
      <c r="M95" s="18">
        <f t="shared" si="19"/>
        <v>369.76524339999997</v>
      </c>
      <c r="N95" s="18">
        <f t="shared" si="18"/>
        <v>313.37459999999999</v>
      </c>
    </row>
    <row r="96" spans="1:14" ht="38.25">
      <c r="A96" s="63">
        <v>74</v>
      </c>
      <c r="B96" s="13" t="s">
        <v>154</v>
      </c>
      <c r="C96" s="12" t="s">
        <v>149</v>
      </c>
      <c r="D96" s="35">
        <v>656</v>
      </c>
      <c r="E96" s="4">
        <v>2.15</v>
      </c>
      <c r="F96" s="3">
        <v>0.65</v>
      </c>
      <c r="G96" s="4">
        <f t="shared" si="20"/>
        <v>1.0599745</v>
      </c>
      <c r="H96" s="3" t="s">
        <v>155</v>
      </c>
      <c r="I96" s="3" t="s">
        <v>149</v>
      </c>
      <c r="J96" s="4">
        <v>1</v>
      </c>
      <c r="K96" s="3">
        <v>2.75</v>
      </c>
      <c r="L96" s="4">
        <f t="shared" ref="L96:L102" si="21">+K96*1.1781</f>
        <v>3.2397749999999998</v>
      </c>
      <c r="M96" s="18">
        <f t="shared" si="19"/>
        <v>1410.3999999999999</v>
      </c>
      <c r="N96" s="18">
        <f t="shared" si="18"/>
        <v>2125.2923999999998</v>
      </c>
    </row>
    <row r="97" spans="1:14" ht="38.25">
      <c r="A97" s="63">
        <v>75</v>
      </c>
      <c r="B97" s="13" t="s">
        <v>156</v>
      </c>
      <c r="C97" s="12" t="s">
        <v>149</v>
      </c>
      <c r="D97" s="35">
        <v>243.2</v>
      </c>
      <c r="E97" s="4">
        <f t="shared" si="17"/>
        <v>2.6504095000000003</v>
      </c>
      <c r="F97" s="3">
        <v>0.65</v>
      </c>
      <c r="G97" s="4">
        <f t="shared" si="20"/>
        <v>1.0599745</v>
      </c>
      <c r="H97" s="3" t="s">
        <v>157</v>
      </c>
      <c r="I97" s="3" t="s">
        <v>149</v>
      </c>
      <c r="J97" s="4">
        <v>1</v>
      </c>
      <c r="K97" s="3">
        <v>1.35</v>
      </c>
      <c r="L97" s="4">
        <f t="shared" si="21"/>
        <v>1.590435</v>
      </c>
      <c r="M97" s="18">
        <f t="shared" si="19"/>
        <v>644.57959040000003</v>
      </c>
      <c r="N97" s="18">
        <f t="shared" si="18"/>
        <v>386.793792</v>
      </c>
    </row>
    <row r="98" spans="1:14" ht="38.25">
      <c r="A98" s="63">
        <v>76</v>
      </c>
      <c r="B98" s="13" t="s">
        <v>158</v>
      </c>
      <c r="C98" s="12" t="s">
        <v>149</v>
      </c>
      <c r="D98" s="35">
        <v>762</v>
      </c>
      <c r="E98" s="4">
        <v>1.54</v>
      </c>
      <c r="F98" s="3">
        <v>0.65</v>
      </c>
      <c r="G98" s="4">
        <f t="shared" si="20"/>
        <v>1.0599745</v>
      </c>
      <c r="H98" s="3" t="s">
        <v>159</v>
      </c>
      <c r="I98" s="3" t="s">
        <v>149</v>
      </c>
      <c r="J98" s="4">
        <v>1</v>
      </c>
      <c r="K98" s="3">
        <v>1.8</v>
      </c>
      <c r="L98" s="4">
        <f t="shared" si="21"/>
        <v>2.1205799999999999</v>
      </c>
      <c r="M98" s="18">
        <f t="shared" si="19"/>
        <v>1173.48</v>
      </c>
      <c r="N98" s="18">
        <f t="shared" si="18"/>
        <v>1615.8819599999999</v>
      </c>
    </row>
    <row r="99" spans="1:14" ht="28.5">
      <c r="A99" s="63">
        <v>77</v>
      </c>
      <c r="B99" s="13" t="s">
        <v>160</v>
      </c>
      <c r="C99" s="12" t="s">
        <v>23</v>
      </c>
      <c r="D99" s="35">
        <v>84</v>
      </c>
      <c r="E99" s="4">
        <f t="shared" si="17"/>
        <v>2.1984575999999998</v>
      </c>
      <c r="F99" s="3">
        <v>0.12</v>
      </c>
      <c r="G99" s="4">
        <f t="shared" ref="G99:G109" si="22">+F99*1.63073</f>
        <v>0.19568759999999999</v>
      </c>
      <c r="H99" s="3" t="s">
        <v>165</v>
      </c>
      <c r="I99" s="3" t="s">
        <v>23</v>
      </c>
      <c r="J99" s="2">
        <v>1</v>
      </c>
      <c r="K99" s="2">
        <v>1.7</v>
      </c>
      <c r="L99" s="4">
        <f t="shared" si="21"/>
        <v>2.0027699999999999</v>
      </c>
      <c r="M99" s="18">
        <f t="shared" si="19"/>
        <v>184.67043839999999</v>
      </c>
      <c r="N99" s="18">
        <f t="shared" si="18"/>
        <v>168.23267999999999</v>
      </c>
    </row>
    <row r="100" spans="1:14" ht="28.5">
      <c r="A100" s="63">
        <v>78</v>
      </c>
      <c r="B100" s="13" t="s">
        <v>161</v>
      </c>
      <c r="C100" s="12" t="s">
        <v>23</v>
      </c>
      <c r="D100" s="35">
        <v>188</v>
      </c>
      <c r="E100" s="4">
        <f t="shared" si="17"/>
        <v>1.2559776</v>
      </c>
      <c r="F100" s="3">
        <v>0.12</v>
      </c>
      <c r="G100" s="4">
        <f t="shared" si="22"/>
        <v>0.19568759999999999</v>
      </c>
      <c r="H100" s="3" t="s">
        <v>164</v>
      </c>
      <c r="I100" s="3" t="s">
        <v>23</v>
      </c>
      <c r="J100" s="2">
        <v>1</v>
      </c>
      <c r="K100" s="2">
        <v>0.9</v>
      </c>
      <c r="L100" s="4">
        <f t="shared" si="21"/>
        <v>1.06029</v>
      </c>
      <c r="M100" s="18">
        <f t="shared" si="19"/>
        <v>236.1237888</v>
      </c>
      <c r="N100" s="18">
        <f t="shared" si="18"/>
        <v>199.33452</v>
      </c>
    </row>
    <row r="101" spans="1:14" ht="28.5">
      <c r="A101" s="3">
        <v>79</v>
      </c>
      <c r="B101" s="13" t="s">
        <v>162</v>
      </c>
      <c r="C101" s="12" t="s">
        <v>23</v>
      </c>
      <c r="D101" s="35">
        <v>32</v>
      </c>
      <c r="E101" s="4">
        <f t="shared" si="17"/>
        <v>1.4915976000000002</v>
      </c>
      <c r="F101" s="3">
        <v>0.12</v>
      </c>
      <c r="G101" s="4">
        <f t="shared" si="22"/>
        <v>0.19568759999999999</v>
      </c>
      <c r="H101" s="3" t="s">
        <v>164</v>
      </c>
      <c r="I101" s="3" t="s">
        <v>23</v>
      </c>
      <c r="J101" s="2">
        <v>1</v>
      </c>
      <c r="K101" s="2">
        <v>1.1000000000000001</v>
      </c>
      <c r="L101" s="4">
        <f t="shared" si="21"/>
        <v>1.2959100000000001</v>
      </c>
      <c r="M101" s="4">
        <f t="shared" si="19"/>
        <v>47.731123200000006</v>
      </c>
      <c r="N101" s="4">
        <f t="shared" si="18"/>
        <v>41.469120000000004</v>
      </c>
    </row>
    <row r="102" spans="1:14" ht="28.5">
      <c r="A102" s="3">
        <v>80</v>
      </c>
      <c r="B102" s="13" t="s">
        <v>163</v>
      </c>
      <c r="C102" s="12" t="s">
        <v>23</v>
      </c>
      <c r="D102" s="35">
        <v>8</v>
      </c>
      <c r="E102" s="4">
        <f t="shared" si="17"/>
        <v>1.7272176000000001</v>
      </c>
      <c r="F102" s="3">
        <v>0.12</v>
      </c>
      <c r="G102" s="4">
        <f t="shared" si="22"/>
        <v>0.19568759999999999</v>
      </c>
      <c r="H102" s="3" t="s">
        <v>164</v>
      </c>
      <c r="I102" s="3" t="s">
        <v>23</v>
      </c>
      <c r="J102" s="2">
        <v>1</v>
      </c>
      <c r="K102" s="2">
        <v>1.3</v>
      </c>
      <c r="L102" s="4">
        <f t="shared" si="21"/>
        <v>1.5315300000000001</v>
      </c>
      <c r="M102" s="4">
        <f t="shared" si="19"/>
        <v>13.817740800000001</v>
      </c>
      <c r="N102" s="4">
        <f t="shared" si="18"/>
        <v>12.25224</v>
      </c>
    </row>
    <row r="103" spans="1:14" ht="28.5">
      <c r="A103" s="63">
        <v>81</v>
      </c>
      <c r="B103" s="13" t="s">
        <v>166</v>
      </c>
      <c r="C103" s="12" t="s">
        <v>21</v>
      </c>
      <c r="D103" s="35">
        <v>781.5</v>
      </c>
      <c r="E103" s="4">
        <f t="shared" si="17"/>
        <v>1.8762100999999998</v>
      </c>
      <c r="F103" s="3">
        <v>0.85</v>
      </c>
      <c r="G103" s="4">
        <f t="shared" si="22"/>
        <v>1.3861204999999999</v>
      </c>
      <c r="H103" s="3" t="s">
        <v>29</v>
      </c>
      <c r="I103" s="3" t="s">
        <v>167</v>
      </c>
      <c r="J103" s="4">
        <v>0.65</v>
      </c>
      <c r="K103" s="3">
        <v>0.64</v>
      </c>
      <c r="L103" s="4">
        <f t="shared" ref="L103:L109" si="23">+K103*J103*1.1781</f>
        <v>0.49008960000000001</v>
      </c>
      <c r="M103" s="18">
        <f t="shared" si="19"/>
        <v>1466.2581931499999</v>
      </c>
      <c r="N103" s="18">
        <f t="shared" si="18"/>
        <v>383.00502240000003</v>
      </c>
    </row>
    <row r="104" spans="1:14" ht="28.5">
      <c r="A104" s="63">
        <v>82</v>
      </c>
      <c r="B104" s="13" t="s">
        <v>168</v>
      </c>
      <c r="C104" s="12" t="s">
        <v>21</v>
      </c>
      <c r="D104" s="35">
        <v>744</v>
      </c>
      <c r="E104" s="4">
        <f t="shared" si="17"/>
        <v>2.9359449999999998</v>
      </c>
      <c r="F104" s="3">
        <v>0.5</v>
      </c>
      <c r="G104" s="4">
        <f t="shared" si="22"/>
        <v>0.81536500000000001</v>
      </c>
      <c r="H104" s="3" t="s">
        <v>169</v>
      </c>
      <c r="I104" s="3" t="s">
        <v>21</v>
      </c>
      <c r="J104" s="4">
        <v>1</v>
      </c>
      <c r="K104" s="3">
        <v>1.8</v>
      </c>
      <c r="L104" s="4">
        <f t="shared" si="23"/>
        <v>2.1205799999999999</v>
      </c>
      <c r="M104" s="18">
        <f t="shared" si="19"/>
        <v>2184.3430799999996</v>
      </c>
      <c r="N104" s="18">
        <f t="shared" si="18"/>
        <v>1577.7115199999998</v>
      </c>
    </row>
    <row r="105" spans="1:14" ht="18" customHeight="1">
      <c r="A105" s="63">
        <v>83</v>
      </c>
      <c r="B105" s="13" t="s">
        <v>170</v>
      </c>
      <c r="C105" s="12" t="s">
        <v>50</v>
      </c>
      <c r="D105" s="35">
        <v>110</v>
      </c>
      <c r="E105" s="4">
        <f t="shared" si="17"/>
        <v>4.6431963999999999</v>
      </c>
      <c r="F105" s="3">
        <v>0.68</v>
      </c>
      <c r="G105" s="4">
        <f t="shared" si="22"/>
        <v>1.1088964000000001</v>
      </c>
      <c r="H105" s="3" t="s">
        <v>171</v>
      </c>
      <c r="I105" s="3" t="s">
        <v>50</v>
      </c>
      <c r="J105" s="4">
        <v>1</v>
      </c>
      <c r="K105" s="3">
        <v>3</v>
      </c>
      <c r="L105" s="4">
        <f t="shared" si="23"/>
        <v>3.5343</v>
      </c>
      <c r="M105" s="18">
        <f t="shared" si="19"/>
        <v>510.75160399999999</v>
      </c>
      <c r="N105" s="18">
        <f t="shared" si="18"/>
        <v>388.77300000000002</v>
      </c>
    </row>
    <row r="106" spans="1:14" ht="28.5">
      <c r="A106" s="63">
        <v>84</v>
      </c>
      <c r="B106" s="13" t="s">
        <v>172</v>
      </c>
      <c r="C106" s="12" t="s">
        <v>50</v>
      </c>
      <c r="D106" s="35">
        <v>198</v>
      </c>
      <c r="E106" s="4">
        <f t="shared" si="17"/>
        <v>4.0777714999999999</v>
      </c>
      <c r="F106" s="3">
        <v>0.55000000000000004</v>
      </c>
      <c r="G106" s="4">
        <f t="shared" si="22"/>
        <v>0.89690150000000013</v>
      </c>
      <c r="H106" s="3" t="s">
        <v>173</v>
      </c>
      <c r="I106" s="3" t="s">
        <v>50</v>
      </c>
      <c r="J106" s="4">
        <v>1</v>
      </c>
      <c r="K106" s="3">
        <v>2.7</v>
      </c>
      <c r="L106" s="4">
        <f t="shared" si="23"/>
        <v>3.1808700000000001</v>
      </c>
      <c r="M106" s="18">
        <f t="shared" si="19"/>
        <v>807.39875699999993</v>
      </c>
      <c r="N106" s="18">
        <f t="shared" si="18"/>
        <v>629.81226000000004</v>
      </c>
    </row>
    <row r="107" spans="1:14" ht="28.5">
      <c r="A107" s="63">
        <v>85</v>
      </c>
      <c r="B107" s="13" t="s">
        <v>174</v>
      </c>
      <c r="C107" s="12" t="s">
        <v>23</v>
      </c>
      <c r="D107" s="35">
        <v>12</v>
      </c>
      <c r="E107" s="4">
        <f t="shared" si="17"/>
        <v>5.6073774000000007</v>
      </c>
      <c r="F107" s="3">
        <v>0.78</v>
      </c>
      <c r="G107" s="4">
        <f t="shared" si="22"/>
        <v>1.2719694000000001</v>
      </c>
      <c r="H107" s="3" t="s">
        <v>175</v>
      </c>
      <c r="I107" s="3" t="s">
        <v>23</v>
      </c>
      <c r="J107" s="4">
        <v>1</v>
      </c>
      <c r="K107" s="3">
        <v>3.68</v>
      </c>
      <c r="L107" s="4">
        <f t="shared" si="23"/>
        <v>4.3354080000000002</v>
      </c>
      <c r="M107" s="18">
        <f t="shared" si="19"/>
        <v>67.288528800000009</v>
      </c>
      <c r="N107" s="18">
        <f t="shared" si="18"/>
        <v>52.024895999999998</v>
      </c>
    </row>
    <row r="108" spans="1:14" ht="28.5">
      <c r="A108" s="63">
        <v>86</v>
      </c>
      <c r="B108" s="13" t="s">
        <v>176</v>
      </c>
      <c r="C108" s="12" t="s">
        <v>21</v>
      </c>
      <c r="D108" s="35">
        <v>744</v>
      </c>
      <c r="E108" s="4">
        <v>1.2</v>
      </c>
      <c r="F108" s="3">
        <v>1</v>
      </c>
      <c r="G108" s="4">
        <f t="shared" si="22"/>
        <v>1.63073</v>
      </c>
      <c r="H108" s="3" t="s">
        <v>177</v>
      </c>
      <c r="I108" s="3" t="s">
        <v>21</v>
      </c>
      <c r="J108" s="4">
        <v>1</v>
      </c>
      <c r="K108" s="3">
        <v>1.05</v>
      </c>
      <c r="L108" s="4">
        <f t="shared" si="23"/>
        <v>1.2370049999999999</v>
      </c>
      <c r="M108" s="18">
        <f t="shared" si="19"/>
        <v>892.8</v>
      </c>
      <c r="N108" s="18">
        <f t="shared" si="18"/>
        <v>920.3317199999999</v>
      </c>
    </row>
    <row r="109" spans="1:14" ht="28.5">
      <c r="A109" s="63">
        <v>87</v>
      </c>
      <c r="B109" s="13" t="s">
        <v>178</v>
      </c>
      <c r="C109" s="12" t="s">
        <v>21</v>
      </c>
      <c r="D109" s="35">
        <v>744</v>
      </c>
      <c r="E109" s="4">
        <f t="shared" si="17"/>
        <v>2.5471719999999998</v>
      </c>
      <c r="F109" s="3">
        <v>0.5</v>
      </c>
      <c r="G109" s="4">
        <f t="shared" si="22"/>
        <v>0.81536500000000001</v>
      </c>
      <c r="H109" s="3" t="s">
        <v>179</v>
      </c>
      <c r="I109" s="3" t="s">
        <v>23</v>
      </c>
      <c r="J109" s="4">
        <v>0.15</v>
      </c>
      <c r="K109" s="3">
        <v>9.8000000000000007</v>
      </c>
      <c r="L109" s="4">
        <f t="shared" si="23"/>
        <v>1.7318069999999999</v>
      </c>
      <c r="M109" s="18">
        <f t="shared" si="19"/>
        <v>1895.0959679999999</v>
      </c>
      <c r="N109" s="18">
        <f t="shared" si="18"/>
        <v>1288.4644079999998</v>
      </c>
    </row>
    <row r="110" spans="1:14" ht="18" customHeight="1">
      <c r="A110" s="6"/>
      <c r="B110" s="51" t="s">
        <v>24</v>
      </c>
      <c r="C110" s="12"/>
      <c r="D110" s="35"/>
      <c r="E110" s="4"/>
      <c r="F110" s="3"/>
      <c r="G110" s="4"/>
      <c r="H110" s="3"/>
      <c r="I110" s="3"/>
      <c r="J110" s="2"/>
      <c r="K110" s="3"/>
      <c r="L110" s="4"/>
      <c r="M110" s="19">
        <f>SUM(M93:M109)</f>
        <v>12857.328454349999</v>
      </c>
      <c r="N110" s="19">
        <f>SUM(N93:N109)</f>
        <v>11177.7114834</v>
      </c>
    </row>
    <row r="111" spans="1:14" ht="7.5" customHeight="1">
      <c r="A111" s="6"/>
      <c r="B111" s="51"/>
      <c r="C111" s="12"/>
      <c r="D111" s="35"/>
      <c r="E111" s="4"/>
      <c r="F111" s="3"/>
      <c r="G111" s="4"/>
      <c r="H111" s="3"/>
      <c r="I111" s="3"/>
      <c r="J111" s="2"/>
      <c r="K111" s="3"/>
      <c r="L111" s="4"/>
      <c r="M111" s="19"/>
      <c r="N111" s="19"/>
    </row>
    <row r="112" spans="1:14" ht="18" customHeight="1">
      <c r="A112" s="6"/>
      <c r="B112" s="128" t="s">
        <v>22</v>
      </c>
      <c r="C112" s="130"/>
      <c r="D112" s="35"/>
      <c r="E112" s="4"/>
      <c r="F112" s="3"/>
      <c r="G112" s="4"/>
      <c r="H112" s="3"/>
      <c r="I112" s="3"/>
      <c r="J112" s="2"/>
      <c r="K112" s="3"/>
      <c r="L112" s="4"/>
      <c r="M112" s="19"/>
      <c r="N112" s="19"/>
    </row>
    <row r="113" spans="1:14" ht="28.5">
      <c r="A113" s="6">
        <v>88</v>
      </c>
      <c r="B113" s="13" t="s">
        <v>191</v>
      </c>
      <c r="C113" s="12" t="s">
        <v>34</v>
      </c>
      <c r="D113" s="35">
        <v>30</v>
      </c>
      <c r="E113" s="56">
        <f>+G113+L113</f>
        <v>73.661995073</v>
      </c>
      <c r="F113" s="3">
        <v>25.21</v>
      </c>
      <c r="G113" s="56">
        <f t="shared" ref="G113:G114" si="24">+F113*1.63073</f>
        <v>41.110703300000004</v>
      </c>
      <c r="H113" s="3" t="s">
        <v>37</v>
      </c>
      <c r="I113" s="3" t="s">
        <v>42</v>
      </c>
      <c r="J113" s="29">
        <v>1.0149999999999999</v>
      </c>
      <c r="K113" s="3">
        <v>27.222000000000001</v>
      </c>
      <c r="L113" s="4">
        <f t="shared" ref="L113:L115" si="25">+K113*J113*1.1781</f>
        <v>32.551291772999996</v>
      </c>
      <c r="M113" s="18">
        <f>+D113*E113</f>
        <v>2209.8598521899999</v>
      </c>
      <c r="N113" s="18">
        <f>+L113*D113</f>
        <v>976.53875318999985</v>
      </c>
    </row>
    <row r="114" spans="1:14" ht="18" customHeight="1">
      <c r="A114" s="6">
        <v>89</v>
      </c>
      <c r="B114" s="5" t="s">
        <v>192</v>
      </c>
      <c r="C114" s="3" t="s">
        <v>30</v>
      </c>
      <c r="D114" s="35">
        <v>2.98</v>
      </c>
      <c r="E114" s="56">
        <f>+L114</f>
        <v>405.81680832000001</v>
      </c>
      <c r="F114" s="3">
        <v>8.1</v>
      </c>
      <c r="G114" s="56">
        <f t="shared" si="24"/>
        <v>13.208912999999999</v>
      </c>
      <c r="H114" s="3" t="s">
        <v>43</v>
      </c>
      <c r="I114" s="3" t="s">
        <v>30</v>
      </c>
      <c r="J114" s="29">
        <v>1.05</v>
      </c>
      <c r="K114" s="3">
        <v>328.06400000000002</v>
      </c>
      <c r="L114" s="4">
        <f t="shared" si="25"/>
        <v>405.81680832000001</v>
      </c>
      <c r="M114" s="18">
        <f>+D114*E114</f>
        <v>1209.3340887935999</v>
      </c>
      <c r="N114" s="18">
        <f>+L114*D114</f>
        <v>1209.3340887935999</v>
      </c>
    </row>
    <row r="115" spans="1:14" ht="28.5">
      <c r="A115" s="63">
        <v>90</v>
      </c>
      <c r="B115" s="57" t="s">
        <v>193</v>
      </c>
      <c r="C115" s="12" t="s">
        <v>50</v>
      </c>
      <c r="D115" s="35">
        <v>103.5</v>
      </c>
      <c r="E115" s="4">
        <f>+G115+L115</f>
        <v>13.555859549999997</v>
      </c>
      <c r="F115" s="3">
        <v>1.2</v>
      </c>
      <c r="G115" s="4">
        <f>+F115*1.63073</f>
        <v>1.9568759999999998</v>
      </c>
      <c r="H115" s="3" t="s">
        <v>37</v>
      </c>
      <c r="I115" s="3" t="s">
        <v>42</v>
      </c>
      <c r="J115" s="29">
        <v>0.5</v>
      </c>
      <c r="K115" s="3">
        <v>19.690999999999999</v>
      </c>
      <c r="L115" s="4">
        <f t="shared" si="25"/>
        <v>11.598983549999998</v>
      </c>
      <c r="M115" s="18">
        <f t="shared" ref="M115:M123" si="26">+D115*E115</f>
        <v>1403.0314634249996</v>
      </c>
      <c r="N115" s="18">
        <f>+L115*D115</f>
        <v>1200.4947974249999</v>
      </c>
    </row>
    <row r="116" spans="1:14" ht="18" customHeight="1">
      <c r="A116" s="131" t="s">
        <v>362</v>
      </c>
      <c r="B116" s="135" t="s">
        <v>194</v>
      </c>
      <c r="C116" s="137" t="s">
        <v>21</v>
      </c>
      <c r="D116" s="141">
        <v>165.6</v>
      </c>
      <c r="E116" s="126">
        <f>+G116+L116+L117</f>
        <v>19.001432659999999</v>
      </c>
      <c r="F116" s="133">
        <v>5.1100000000000003</v>
      </c>
      <c r="G116" s="126">
        <f>+F116*1.63073</f>
        <v>8.3330303000000008</v>
      </c>
      <c r="H116" s="3" t="s">
        <v>195</v>
      </c>
      <c r="I116" s="3" t="s">
        <v>21</v>
      </c>
      <c r="J116" s="4">
        <v>1</v>
      </c>
      <c r="K116" s="3">
        <v>8.57</v>
      </c>
      <c r="L116" s="4">
        <f t="shared" ref="L116:L150" si="27">+K116*J116*1.1781</f>
        <v>10.096316999999999</v>
      </c>
      <c r="M116" s="126">
        <f t="shared" si="26"/>
        <v>3146.6372484959998</v>
      </c>
      <c r="N116" s="126">
        <f>+L116*D116</f>
        <v>1671.9500951999999</v>
      </c>
    </row>
    <row r="117" spans="1:14" ht="28.5" customHeight="1">
      <c r="A117" s="132"/>
      <c r="B117" s="136"/>
      <c r="C117" s="138"/>
      <c r="D117" s="142"/>
      <c r="E117" s="127"/>
      <c r="F117" s="134"/>
      <c r="G117" s="127"/>
      <c r="H117" s="3" t="s">
        <v>196</v>
      </c>
      <c r="I117" s="3" t="s">
        <v>42</v>
      </c>
      <c r="J117" s="4">
        <v>0.04</v>
      </c>
      <c r="K117" s="3">
        <v>12.14</v>
      </c>
      <c r="L117" s="4">
        <f t="shared" si="27"/>
        <v>0.57208535999999999</v>
      </c>
      <c r="M117" s="127"/>
      <c r="N117" s="127"/>
    </row>
    <row r="118" spans="1:14" ht="28.5">
      <c r="A118" s="6">
        <v>92</v>
      </c>
      <c r="B118" s="13" t="s">
        <v>197</v>
      </c>
      <c r="C118" s="12" t="s">
        <v>50</v>
      </c>
      <c r="D118" s="35">
        <v>103.5</v>
      </c>
      <c r="E118" s="4">
        <f>+G118+L118</f>
        <v>13.633178451999999</v>
      </c>
      <c r="F118" s="3">
        <v>1.25</v>
      </c>
      <c r="G118" s="4">
        <f>+F118*1.63073</f>
        <v>2.0384125000000002</v>
      </c>
      <c r="H118" s="3" t="s">
        <v>198</v>
      </c>
      <c r="I118" s="3" t="s">
        <v>30</v>
      </c>
      <c r="J118" s="4">
        <v>0.03</v>
      </c>
      <c r="K118" s="3">
        <v>328.06400000000002</v>
      </c>
      <c r="L118" s="4">
        <f t="shared" si="27"/>
        <v>11.594765951999999</v>
      </c>
      <c r="M118" s="18">
        <f t="shared" si="26"/>
        <v>1411.033969782</v>
      </c>
      <c r="N118" s="18">
        <f t="shared" ref="N118:N124" si="28">+L118*D118</f>
        <v>1200.0582760319999</v>
      </c>
    </row>
    <row r="119" spans="1:14" ht="18" customHeight="1">
      <c r="A119" s="133">
        <v>93</v>
      </c>
      <c r="B119" s="135" t="s">
        <v>199</v>
      </c>
      <c r="C119" s="137" t="s">
        <v>21</v>
      </c>
      <c r="D119" s="139">
        <v>1367.3</v>
      </c>
      <c r="E119" s="126">
        <f>+G119+L119+L120</f>
        <v>5.2498292399999995</v>
      </c>
      <c r="F119" s="133">
        <v>0.9</v>
      </c>
      <c r="G119" s="126">
        <f>+F119*1.63073</f>
        <v>1.467657</v>
      </c>
      <c r="H119" s="3" t="s">
        <v>543</v>
      </c>
      <c r="I119" s="3" t="s">
        <v>23</v>
      </c>
      <c r="J119" s="2">
        <v>12.5</v>
      </c>
      <c r="K119" s="3">
        <v>0.15</v>
      </c>
      <c r="L119" s="4">
        <f t="shared" si="27"/>
        <v>2.2089374999999998</v>
      </c>
      <c r="M119" s="126">
        <f t="shared" si="26"/>
        <v>7178.0915198519988</v>
      </c>
      <c r="N119" s="18">
        <f t="shared" si="28"/>
        <v>3020.2802437499995</v>
      </c>
    </row>
    <row r="120" spans="1:14" ht="18" customHeight="1">
      <c r="A120" s="134"/>
      <c r="B120" s="136"/>
      <c r="C120" s="138"/>
      <c r="D120" s="140"/>
      <c r="E120" s="127"/>
      <c r="F120" s="134"/>
      <c r="G120" s="127"/>
      <c r="H120" s="3" t="s">
        <v>196</v>
      </c>
      <c r="I120" s="3" t="s">
        <v>42</v>
      </c>
      <c r="J120" s="4">
        <v>0.11</v>
      </c>
      <c r="K120" s="3">
        <v>12.14</v>
      </c>
      <c r="L120" s="4">
        <f t="shared" si="27"/>
        <v>1.57323474</v>
      </c>
      <c r="M120" s="127"/>
      <c r="N120" s="18">
        <f>+L120*D119</f>
        <v>2151.0838600019997</v>
      </c>
    </row>
    <row r="121" spans="1:14" ht="18" customHeight="1">
      <c r="A121" s="6">
        <v>94</v>
      </c>
      <c r="B121" s="13" t="s">
        <v>200</v>
      </c>
      <c r="C121" s="12" t="s">
        <v>21</v>
      </c>
      <c r="D121" s="35">
        <v>3400</v>
      </c>
      <c r="E121" s="4">
        <f>+G121+L121</f>
        <v>1.8065252860000003</v>
      </c>
      <c r="F121" s="3">
        <v>0.8</v>
      </c>
      <c r="G121" s="4">
        <f>+F121*1.63073</f>
        <v>1.3045840000000002</v>
      </c>
      <c r="H121" s="3" t="s">
        <v>201</v>
      </c>
      <c r="I121" s="3" t="s">
        <v>30</v>
      </c>
      <c r="J121" s="29">
        <v>1.7999999999999999E-2</v>
      </c>
      <c r="K121" s="3">
        <v>23.67</v>
      </c>
      <c r="L121" s="4">
        <f t="shared" si="27"/>
        <v>0.50194128599999999</v>
      </c>
      <c r="M121" s="18">
        <f t="shared" si="26"/>
        <v>6142.1859724000005</v>
      </c>
      <c r="N121" s="18">
        <f t="shared" si="28"/>
        <v>1706.6003724</v>
      </c>
    </row>
    <row r="122" spans="1:14" ht="18.75" customHeight="1">
      <c r="A122" s="6">
        <v>95</v>
      </c>
      <c r="B122" s="13" t="s">
        <v>202</v>
      </c>
      <c r="C122" s="12" t="s">
        <v>21</v>
      </c>
      <c r="D122" s="35">
        <v>3400</v>
      </c>
      <c r="E122" s="4">
        <f>+G122+L122</f>
        <v>1.4174340000000001</v>
      </c>
      <c r="F122" s="3">
        <v>0.75</v>
      </c>
      <c r="G122" s="4">
        <f>+F122*1.63073</f>
        <v>1.2230475000000001</v>
      </c>
      <c r="H122" s="3" t="s">
        <v>27</v>
      </c>
      <c r="I122" s="3" t="s">
        <v>28</v>
      </c>
      <c r="J122" s="4">
        <v>1.1000000000000001</v>
      </c>
      <c r="K122" s="3">
        <v>0.15</v>
      </c>
      <c r="L122" s="4">
        <f t="shared" si="27"/>
        <v>0.19438649999999999</v>
      </c>
      <c r="M122" s="18">
        <f t="shared" si="26"/>
        <v>4819.2755999999999</v>
      </c>
      <c r="N122" s="18">
        <f t="shared" si="28"/>
        <v>660.91409999999996</v>
      </c>
    </row>
    <row r="123" spans="1:14" ht="18" customHeight="1">
      <c r="A123" s="6">
        <v>96</v>
      </c>
      <c r="B123" s="13" t="s">
        <v>203</v>
      </c>
      <c r="C123" s="12" t="s">
        <v>21</v>
      </c>
      <c r="D123" s="35">
        <v>3400</v>
      </c>
      <c r="E123" s="4">
        <f>+G123+L123</f>
        <v>1.7923174000000002</v>
      </c>
      <c r="F123" s="3">
        <v>0.8</v>
      </c>
      <c r="G123" s="4">
        <f>+F123*1.63073</f>
        <v>1.3045840000000002</v>
      </c>
      <c r="H123" s="3" t="s">
        <v>204</v>
      </c>
      <c r="I123" s="3" t="s">
        <v>28</v>
      </c>
      <c r="J123" s="4">
        <v>0.23</v>
      </c>
      <c r="K123" s="3">
        <v>1.8</v>
      </c>
      <c r="L123" s="4">
        <f t="shared" si="27"/>
        <v>0.48773339999999998</v>
      </c>
      <c r="M123" s="18">
        <f t="shared" si="26"/>
        <v>6093.8791600000004</v>
      </c>
      <c r="N123" s="18">
        <f t="shared" si="28"/>
        <v>1658.2935599999998</v>
      </c>
    </row>
    <row r="124" spans="1:14" ht="25.5">
      <c r="A124" s="133">
        <v>96</v>
      </c>
      <c r="B124" s="135" t="s">
        <v>207</v>
      </c>
      <c r="C124" s="137" t="s">
        <v>21</v>
      </c>
      <c r="D124" s="141">
        <v>1842</v>
      </c>
      <c r="E124" s="126">
        <f>+G124+L124+L125</f>
        <v>3.9583804499999999</v>
      </c>
      <c r="F124" s="133">
        <v>0.54</v>
      </c>
      <c r="G124" s="126">
        <f>+F124*1.63073</f>
        <v>0.8805942000000001</v>
      </c>
      <c r="H124" s="3" t="s">
        <v>205</v>
      </c>
      <c r="I124" s="3" t="s">
        <v>21</v>
      </c>
      <c r="J124" s="2">
        <v>1</v>
      </c>
      <c r="K124" s="3">
        <v>2.14</v>
      </c>
      <c r="L124" s="4">
        <f t="shared" si="27"/>
        <v>2.521134</v>
      </c>
      <c r="M124" s="126">
        <f>+D124*E124</f>
        <v>7291.3367889000001</v>
      </c>
      <c r="N124" s="18">
        <f t="shared" si="28"/>
        <v>4643.9288280000001</v>
      </c>
    </row>
    <row r="125" spans="1:14" ht="25.5">
      <c r="A125" s="134"/>
      <c r="B125" s="136"/>
      <c r="C125" s="138"/>
      <c r="D125" s="142"/>
      <c r="E125" s="127"/>
      <c r="F125" s="134"/>
      <c r="G125" s="127"/>
      <c r="H125" s="3" t="s">
        <v>206</v>
      </c>
      <c r="I125" s="3" t="s">
        <v>50</v>
      </c>
      <c r="J125" s="2">
        <v>3.15</v>
      </c>
      <c r="K125" s="3">
        <v>0.15</v>
      </c>
      <c r="L125" s="4">
        <f t="shared" si="27"/>
        <v>0.55665224999999996</v>
      </c>
      <c r="M125" s="127"/>
      <c r="N125" s="18">
        <f>+L125*D124</f>
        <v>1025.3534445</v>
      </c>
    </row>
    <row r="126" spans="1:14" ht="18" customHeight="1">
      <c r="A126" s="133">
        <v>97</v>
      </c>
      <c r="B126" s="135" t="s">
        <v>208</v>
      </c>
      <c r="C126" s="137" t="s">
        <v>21</v>
      </c>
      <c r="D126" s="141">
        <v>1842</v>
      </c>
      <c r="E126" s="126">
        <f>+G126+L126+L127</f>
        <v>2.6608838039999996</v>
      </c>
      <c r="F126" s="133">
        <v>0.9</v>
      </c>
      <c r="G126" s="126">
        <f>+F126*1.63073</f>
        <v>1.467657</v>
      </c>
      <c r="H126" s="3" t="s">
        <v>209</v>
      </c>
      <c r="I126" s="3" t="s">
        <v>30</v>
      </c>
      <c r="J126" s="29">
        <v>0.02</v>
      </c>
      <c r="K126" s="3">
        <v>42.274999999999999</v>
      </c>
      <c r="L126" s="4">
        <f t="shared" si="27"/>
        <v>0.99608354999999993</v>
      </c>
      <c r="M126" s="126">
        <f>+D126*E126</f>
        <v>4901.3479669679991</v>
      </c>
      <c r="N126" s="67">
        <f>+L126*D125</f>
        <v>0</v>
      </c>
    </row>
    <row r="127" spans="1:14" ht="18" customHeight="1">
      <c r="A127" s="134"/>
      <c r="B127" s="136"/>
      <c r="C127" s="138"/>
      <c r="D127" s="142"/>
      <c r="E127" s="127"/>
      <c r="F127" s="134"/>
      <c r="G127" s="127"/>
      <c r="H127" s="3" t="s">
        <v>210</v>
      </c>
      <c r="I127" s="3" t="s">
        <v>42</v>
      </c>
      <c r="J127" s="29">
        <v>0.06</v>
      </c>
      <c r="K127" s="3">
        <v>2.7890000000000001</v>
      </c>
      <c r="L127" s="4">
        <f t="shared" si="27"/>
        <v>0.19714325399999996</v>
      </c>
      <c r="M127" s="127"/>
      <c r="N127" s="4">
        <f>+L127*D126</f>
        <v>363.13787386799993</v>
      </c>
    </row>
    <row r="128" spans="1:14" ht="18.75" customHeight="1">
      <c r="A128" s="133">
        <v>98</v>
      </c>
      <c r="B128" s="135" t="s">
        <v>211</v>
      </c>
      <c r="C128" s="137" t="s">
        <v>21</v>
      </c>
      <c r="D128" s="141">
        <v>1842</v>
      </c>
      <c r="E128" s="126">
        <f>+G128+K128+K129</f>
        <v>17.707554999999999</v>
      </c>
      <c r="F128" s="133">
        <v>3.5</v>
      </c>
      <c r="G128" s="126">
        <f>+F128*1.63073</f>
        <v>5.7075550000000002</v>
      </c>
      <c r="H128" s="3" t="s">
        <v>212</v>
      </c>
      <c r="I128" s="3" t="s">
        <v>21</v>
      </c>
      <c r="J128" s="2">
        <v>1</v>
      </c>
      <c r="K128" s="3">
        <v>8.5</v>
      </c>
      <c r="L128" s="4">
        <f t="shared" si="27"/>
        <v>10.01385</v>
      </c>
      <c r="M128" s="126">
        <f>+D128*E128</f>
        <v>32617.316309999998</v>
      </c>
      <c r="N128" s="67">
        <f>+L128*D128</f>
        <v>18445.511699999999</v>
      </c>
    </row>
    <row r="129" spans="1:14" ht="18" customHeight="1">
      <c r="A129" s="134"/>
      <c r="B129" s="136"/>
      <c r="C129" s="138"/>
      <c r="D129" s="142"/>
      <c r="E129" s="127"/>
      <c r="F129" s="134"/>
      <c r="G129" s="127"/>
      <c r="H129" s="3" t="s">
        <v>213</v>
      </c>
      <c r="I129" s="25" t="s">
        <v>214</v>
      </c>
      <c r="J129" s="4">
        <v>0.25</v>
      </c>
      <c r="K129" s="3">
        <v>3.5</v>
      </c>
      <c r="L129" s="4">
        <f t="shared" si="27"/>
        <v>1.0308374999999999</v>
      </c>
      <c r="M129" s="127"/>
      <c r="N129" s="4">
        <f>+L129*D128</f>
        <v>1898.8026749999997</v>
      </c>
    </row>
    <row r="130" spans="1:14">
      <c r="A130" s="6">
        <v>99</v>
      </c>
      <c r="B130" s="13" t="s">
        <v>215</v>
      </c>
      <c r="C130" s="12" t="s">
        <v>23</v>
      </c>
      <c r="D130" s="35">
        <v>8</v>
      </c>
      <c r="E130" s="4">
        <f>+G130+L130</f>
        <v>48.423535999999999</v>
      </c>
      <c r="F130" s="3">
        <v>11.2</v>
      </c>
      <c r="G130" s="4">
        <f t="shared" ref="G130:G135" si="29">+F130*1.63073</f>
        <v>18.264175999999999</v>
      </c>
      <c r="H130" s="3" t="s">
        <v>216</v>
      </c>
      <c r="I130" s="3" t="s">
        <v>23</v>
      </c>
      <c r="J130" s="2">
        <v>1</v>
      </c>
      <c r="K130" s="3">
        <v>25.6</v>
      </c>
      <c r="L130" s="4">
        <f t="shared" si="27"/>
        <v>30.15936</v>
      </c>
      <c r="M130" s="58">
        <f>+E130*D130</f>
        <v>387.38828799999999</v>
      </c>
      <c r="N130" s="58">
        <f t="shared" ref="N130:N135" si="30">+L130*D130</f>
        <v>241.27488</v>
      </c>
    </row>
    <row r="131" spans="1:14" ht="28.5">
      <c r="A131" s="6">
        <v>100</v>
      </c>
      <c r="B131" s="13" t="s">
        <v>217</v>
      </c>
      <c r="C131" s="12" t="s">
        <v>23</v>
      </c>
      <c r="D131" s="35">
        <v>62</v>
      </c>
      <c r="E131" s="60">
        <f>+G131+L131</f>
        <v>95.841872600000002</v>
      </c>
      <c r="F131" s="3">
        <v>4.12</v>
      </c>
      <c r="G131" s="4">
        <f t="shared" si="29"/>
        <v>6.7186076000000003</v>
      </c>
      <c r="H131" s="3" t="s">
        <v>216</v>
      </c>
      <c r="I131" s="3" t="s">
        <v>23</v>
      </c>
      <c r="J131" s="2">
        <v>1</v>
      </c>
      <c r="K131" s="3">
        <v>75.650000000000006</v>
      </c>
      <c r="L131" s="4">
        <f t="shared" si="27"/>
        <v>89.123265000000004</v>
      </c>
      <c r="M131" s="58">
        <f>+E131*D131</f>
        <v>5942.1961012000002</v>
      </c>
      <c r="N131" s="58">
        <f t="shared" si="30"/>
        <v>5525.6424299999999</v>
      </c>
    </row>
    <row r="132" spans="1:14" ht="28.5">
      <c r="A132" s="6">
        <v>101</v>
      </c>
      <c r="B132" s="13" t="s">
        <v>218</v>
      </c>
      <c r="C132" s="12" t="s">
        <v>21</v>
      </c>
      <c r="D132" s="35">
        <v>101.4</v>
      </c>
      <c r="E132" s="4">
        <f>+G132+L132</f>
        <v>37.717904199999992</v>
      </c>
      <c r="F132" s="3">
        <v>2.54</v>
      </c>
      <c r="G132" s="4">
        <f t="shared" si="29"/>
        <v>4.1420542000000005</v>
      </c>
      <c r="H132" s="3" t="s">
        <v>219</v>
      </c>
      <c r="I132" s="3" t="s">
        <v>21</v>
      </c>
      <c r="J132" s="2">
        <v>1</v>
      </c>
      <c r="K132" s="3">
        <v>28.5</v>
      </c>
      <c r="L132" s="4">
        <f t="shared" si="27"/>
        <v>33.575849999999996</v>
      </c>
      <c r="M132" s="58">
        <f>+E132*D132</f>
        <v>3824.5954858799996</v>
      </c>
      <c r="N132" s="58">
        <f t="shared" si="30"/>
        <v>3404.5911899999996</v>
      </c>
    </row>
    <row r="133" spans="1:14" ht="25.5">
      <c r="A133" s="63">
        <v>102</v>
      </c>
      <c r="B133" s="13" t="s">
        <v>220</v>
      </c>
      <c r="C133" s="12" t="s">
        <v>21</v>
      </c>
      <c r="D133" s="35">
        <v>101.4</v>
      </c>
      <c r="E133" s="4">
        <f>+G133+L133</f>
        <v>31.533593152000002</v>
      </c>
      <c r="F133" s="3">
        <v>9.65</v>
      </c>
      <c r="G133" s="4">
        <f t="shared" si="29"/>
        <v>15.736544500000001</v>
      </c>
      <c r="H133" s="3" t="s">
        <v>221</v>
      </c>
      <c r="I133" s="3" t="s">
        <v>30</v>
      </c>
      <c r="J133" s="4">
        <v>0.04</v>
      </c>
      <c r="K133" s="3">
        <v>335.22300000000001</v>
      </c>
      <c r="L133" s="4">
        <f t="shared" si="27"/>
        <v>15.797048651999999</v>
      </c>
      <c r="M133" s="18">
        <f>+D133*E133</f>
        <v>3197.5063456128005</v>
      </c>
      <c r="N133" s="18">
        <f t="shared" si="30"/>
        <v>1601.8207333128</v>
      </c>
    </row>
    <row r="134" spans="1:14" ht="28.5">
      <c r="A134" s="63">
        <v>103</v>
      </c>
      <c r="B134" s="13" t="s">
        <v>222</v>
      </c>
      <c r="C134" s="12" t="s">
        <v>34</v>
      </c>
      <c r="D134" s="35">
        <v>32.6</v>
      </c>
      <c r="E134" s="4">
        <f>+G134+L134</f>
        <v>43.216265972999992</v>
      </c>
      <c r="F134" s="3">
        <v>6.54</v>
      </c>
      <c r="G134" s="4">
        <f t="shared" si="29"/>
        <v>10.6649742</v>
      </c>
      <c r="H134" s="3" t="s">
        <v>37</v>
      </c>
      <c r="I134" s="3" t="s">
        <v>42</v>
      </c>
      <c r="J134" s="29">
        <v>1.0149999999999999</v>
      </c>
      <c r="K134" s="3">
        <v>27.222000000000001</v>
      </c>
      <c r="L134" s="4">
        <f t="shared" si="27"/>
        <v>32.551291772999996</v>
      </c>
      <c r="M134" s="58">
        <f>+D134*E134</f>
        <v>1408.8502707197997</v>
      </c>
      <c r="N134" s="18">
        <f t="shared" si="30"/>
        <v>1061.1721117997999</v>
      </c>
    </row>
    <row r="135" spans="1:14" ht="22.5" customHeight="1">
      <c r="A135" s="133">
        <v>104</v>
      </c>
      <c r="B135" s="135" t="s">
        <v>223</v>
      </c>
      <c r="C135" s="137" t="s">
        <v>21</v>
      </c>
      <c r="D135" s="141">
        <v>70</v>
      </c>
      <c r="E135" s="126">
        <f>+G135+L135+L136</f>
        <v>19.144454</v>
      </c>
      <c r="F135" s="133">
        <v>5.1100000000000003</v>
      </c>
      <c r="G135" s="126">
        <f t="shared" si="29"/>
        <v>8.3330303000000008</v>
      </c>
      <c r="H135" s="3" t="s">
        <v>195</v>
      </c>
      <c r="I135" s="3" t="s">
        <v>21</v>
      </c>
      <c r="J135" s="4">
        <v>1</v>
      </c>
      <c r="K135" s="3">
        <v>8.57</v>
      </c>
      <c r="L135" s="4">
        <f t="shared" si="27"/>
        <v>10.096316999999999</v>
      </c>
      <c r="M135" s="126">
        <f>+D135*E135</f>
        <v>1340.11178</v>
      </c>
      <c r="N135" s="58">
        <f t="shared" si="30"/>
        <v>706.74218999999994</v>
      </c>
    </row>
    <row r="136" spans="1:14" ht="18" customHeight="1">
      <c r="A136" s="134"/>
      <c r="B136" s="136"/>
      <c r="C136" s="138"/>
      <c r="D136" s="142"/>
      <c r="E136" s="127"/>
      <c r="F136" s="134"/>
      <c r="G136" s="127"/>
      <c r="H136" s="3" t="s">
        <v>196</v>
      </c>
      <c r="I136" s="3" t="s">
        <v>42</v>
      </c>
      <c r="J136" s="4">
        <v>0.05</v>
      </c>
      <c r="K136" s="3">
        <v>12.14</v>
      </c>
      <c r="L136" s="4">
        <f t="shared" si="27"/>
        <v>0.7151067000000001</v>
      </c>
      <c r="M136" s="127"/>
      <c r="N136" s="58">
        <f>+D135*L136</f>
        <v>50.057469000000005</v>
      </c>
    </row>
    <row r="137" spans="1:14" ht="20.25" customHeight="1">
      <c r="A137" s="133">
        <v>105</v>
      </c>
      <c r="B137" s="135" t="s">
        <v>224</v>
      </c>
      <c r="C137" s="137" t="s">
        <v>21</v>
      </c>
      <c r="D137" s="141">
        <v>112.3</v>
      </c>
      <c r="E137" s="126">
        <f>+G137+L137+L138</f>
        <v>19.144454</v>
      </c>
      <c r="F137" s="133">
        <v>5.1100000000000003</v>
      </c>
      <c r="G137" s="126">
        <f>+F137*1.63073</f>
        <v>8.3330303000000008</v>
      </c>
      <c r="H137" s="3" t="s">
        <v>195</v>
      </c>
      <c r="I137" s="3" t="s">
        <v>21</v>
      </c>
      <c r="J137" s="4">
        <v>1</v>
      </c>
      <c r="K137" s="3">
        <v>8.57</v>
      </c>
      <c r="L137" s="4">
        <f t="shared" si="27"/>
        <v>10.096316999999999</v>
      </c>
      <c r="M137" s="126">
        <f>+D137*E137</f>
        <v>2149.9221841999997</v>
      </c>
      <c r="N137" s="58">
        <f>+L137*D137</f>
        <v>1133.8163990999999</v>
      </c>
    </row>
    <row r="138" spans="1:14" ht="24.75" customHeight="1">
      <c r="A138" s="134"/>
      <c r="B138" s="136"/>
      <c r="C138" s="138"/>
      <c r="D138" s="142"/>
      <c r="E138" s="127"/>
      <c r="F138" s="134"/>
      <c r="G138" s="127"/>
      <c r="H138" s="3" t="s">
        <v>196</v>
      </c>
      <c r="I138" s="3" t="s">
        <v>42</v>
      </c>
      <c r="J138" s="4">
        <v>0.05</v>
      </c>
      <c r="K138" s="3">
        <v>12.14</v>
      </c>
      <c r="L138" s="4">
        <f t="shared" si="27"/>
        <v>0.7151067000000001</v>
      </c>
      <c r="M138" s="127"/>
      <c r="N138" s="58">
        <f>+L138*D137</f>
        <v>80.306482410000015</v>
      </c>
    </row>
    <row r="139" spans="1:14" ht="17.25" customHeight="1">
      <c r="A139" s="133">
        <v>106</v>
      </c>
      <c r="B139" s="135" t="s">
        <v>225</v>
      </c>
      <c r="C139" s="137" t="s">
        <v>21</v>
      </c>
      <c r="D139" s="141">
        <v>805</v>
      </c>
      <c r="E139" s="126">
        <f>+G139+L139+L140</f>
        <v>11.867470900000001</v>
      </c>
      <c r="F139" s="133">
        <v>3.14</v>
      </c>
      <c r="G139" s="126">
        <f>+F139*1.63073</f>
        <v>5.1204922000000002</v>
      </c>
      <c r="H139" s="3" t="s">
        <v>226</v>
      </c>
      <c r="I139" s="3" t="s">
        <v>21</v>
      </c>
      <c r="J139" s="2">
        <v>1</v>
      </c>
      <c r="K139" s="3">
        <v>5.12</v>
      </c>
      <c r="L139" s="4">
        <f t="shared" si="27"/>
        <v>6.0318719999999999</v>
      </c>
      <c r="M139" s="126">
        <f>+D139*E139</f>
        <v>9553.3140745000001</v>
      </c>
      <c r="N139" s="58">
        <f>+D139*L139</f>
        <v>4855.6569600000003</v>
      </c>
    </row>
    <row r="140" spans="1:14" ht="18" customHeight="1">
      <c r="A140" s="134"/>
      <c r="B140" s="136"/>
      <c r="C140" s="138"/>
      <c r="D140" s="142"/>
      <c r="E140" s="127"/>
      <c r="F140" s="134"/>
      <c r="G140" s="127"/>
      <c r="H140" s="3" t="s">
        <v>196</v>
      </c>
      <c r="I140" s="3" t="s">
        <v>42</v>
      </c>
      <c r="J140" s="4">
        <v>0.05</v>
      </c>
      <c r="K140" s="3">
        <v>12.14</v>
      </c>
      <c r="L140" s="4">
        <f t="shared" si="27"/>
        <v>0.7151067000000001</v>
      </c>
      <c r="M140" s="127"/>
      <c r="N140" s="58">
        <f>+D139*L140</f>
        <v>575.66089350000004</v>
      </c>
    </row>
    <row r="141" spans="1:14" ht="18" customHeight="1">
      <c r="A141" s="133">
        <v>107</v>
      </c>
      <c r="B141" s="135" t="s">
        <v>227</v>
      </c>
      <c r="C141" s="137" t="s">
        <v>21</v>
      </c>
      <c r="D141" s="141">
        <v>3.5</v>
      </c>
      <c r="E141" s="126">
        <f>+G141+L141+L142</f>
        <v>23.757005399999997</v>
      </c>
      <c r="F141" s="133">
        <v>7.5</v>
      </c>
      <c r="G141" s="126">
        <f>+F141*1.63073</f>
        <v>12.230475</v>
      </c>
      <c r="H141" s="3" t="s">
        <v>195</v>
      </c>
      <c r="I141" s="3" t="s">
        <v>21</v>
      </c>
      <c r="J141" s="4">
        <v>1</v>
      </c>
      <c r="K141" s="3">
        <v>8.57</v>
      </c>
      <c r="L141" s="4">
        <f t="shared" si="27"/>
        <v>10.096316999999999</v>
      </c>
      <c r="M141" s="126">
        <f>+D141*E141</f>
        <v>83.14951889999999</v>
      </c>
      <c r="N141" s="58">
        <f>+L141*D141</f>
        <v>35.337109499999997</v>
      </c>
    </row>
    <row r="142" spans="1:14" ht="18" customHeight="1">
      <c r="A142" s="134"/>
      <c r="B142" s="136"/>
      <c r="C142" s="138"/>
      <c r="D142" s="142"/>
      <c r="E142" s="127"/>
      <c r="F142" s="134"/>
      <c r="G142" s="127"/>
      <c r="H142" s="3" t="s">
        <v>196</v>
      </c>
      <c r="I142" s="3" t="s">
        <v>42</v>
      </c>
      <c r="J142" s="4">
        <v>0.1</v>
      </c>
      <c r="K142" s="3">
        <v>12.14</v>
      </c>
      <c r="L142" s="4">
        <f t="shared" si="27"/>
        <v>1.4302134000000002</v>
      </c>
      <c r="M142" s="127"/>
      <c r="N142" s="58">
        <f>+L142*D141</f>
        <v>5.005746900000001</v>
      </c>
    </row>
    <row r="143" spans="1:14" ht="22.5" customHeight="1">
      <c r="A143" s="133">
        <v>108</v>
      </c>
      <c r="B143" s="135" t="s">
        <v>228</v>
      </c>
      <c r="C143" s="137" t="s">
        <v>21</v>
      </c>
      <c r="D143" s="141">
        <v>40.5</v>
      </c>
      <c r="E143" s="126">
        <f>+G143+L143+L144</f>
        <v>17.368343299999999</v>
      </c>
      <c r="F143" s="133">
        <v>1.54</v>
      </c>
      <c r="G143" s="126">
        <f>+F143*1.63073</f>
        <v>2.5113242000000002</v>
      </c>
      <c r="H143" s="3" t="s">
        <v>169</v>
      </c>
      <c r="I143" s="3" t="s">
        <v>21</v>
      </c>
      <c r="J143" s="2">
        <v>1</v>
      </c>
      <c r="K143" s="3">
        <v>5.45</v>
      </c>
      <c r="L143" s="4">
        <f t="shared" si="27"/>
        <v>6.4206449999999995</v>
      </c>
      <c r="M143" s="126">
        <f>+D143*E143</f>
        <v>703.41790364999997</v>
      </c>
      <c r="N143" s="58">
        <f>+L143*D143</f>
        <v>260.03612249999998</v>
      </c>
    </row>
    <row r="144" spans="1:14" ht="26.25" customHeight="1">
      <c r="A144" s="134"/>
      <c r="B144" s="136"/>
      <c r="C144" s="138"/>
      <c r="D144" s="142"/>
      <c r="E144" s="127"/>
      <c r="F144" s="134"/>
      <c r="G144" s="127"/>
      <c r="H144" s="3" t="s">
        <v>229</v>
      </c>
      <c r="I144" s="3" t="s">
        <v>50</v>
      </c>
      <c r="J144" s="4">
        <v>4.6500000000000004</v>
      </c>
      <c r="K144" s="3">
        <v>1.54</v>
      </c>
      <c r="L144" s="4">
        <f t="shared" si="27"/>
        <v>8.4363741000000001</v>
      </c>
      <c r="M144" s="127"/>
      <c r="N144" s="58">
        <f>+L144*D143</f>
        <v>341.67315105</v>
      </c>
    </row>
    <row r="145" spans="1:14" ht="18" customHeight="1">
      <c r="A145" s="133">
        <v>109</v>
      </c>
      <c r="B145" s="135" t="s">
        <v>230</v>
      </c>
      <c r="C145" s="137" t="s">
        <v>21</v>
      </c>
      <c r="D145" s="141">
        <v>36.5</v>
      </c>
      <c r="E145" s="126">
        <f>+G145+L145+L146</f>
        <v>10.916318499999999</v>
      </c>
      <c r="F145" s="133">
        <v>2.15</v>
      </c>
      <c r="G145" s="126">
        <f>+F145*1.63073</f>
        <v>3.5060694999999997</v>
      </c>
      <c r="H145" s="3" t="s">
        <v>231</v>
      </c>
      <c r="I145" s="3" t="s">
        <v>21</v>
      </c>
      <c r="J145" s="2">
        <v>1</v>
      </c>
      <c r="K145" s="3">
        <v>5.24</v>
      </c>
      <c r="L145" s="4">
        <f t="shared" si="27"/>
        <v>6.1732439999999995</v>
      </c>
      <c r="M145" s="126">
        <f>+D145*E145</f>
        <v>398.44562524999998</v>
      </c>
      <c r="N145" s="58">
        <f>+L145*D145</f>
        <v>225.32340599999998</v>
      </c>
    </row>
    <row r="146" spans="1:14" ht="29.25" customHeight="1">
      <c r="A146" s="134"/>
      <c r="B146" s="136"/>
      <c r="C146" s="138"/>
      <c r="D146" s="142"/>
      <c r="E146" s="127"/>
      <c r="F146" s="134"/>
      <c r="G146" s="127"/>
      <c r="H146" s="3" t="s">
        <v>232</v>
      </c>
      <c r="I146" s="3" t="s">
        <v>50</v>
      </c>
      <c r="J146" s="2">
        <v>4.2</v>
      </c>
      <c r="K146" s="3">
        <v>0.25</v>
      </c>
      <c r="L146" s="4">
        <f t="shared" si="27"/>
        <v>1.2370049999999999</v>
      </c>
      <c r="M146" s="127"/>
      <c r="N146" s="58">
        <f>+L146*D145</f>
        <v>45.150682499999995</v>
      </c>
    </row>
    <row r="147" spans="1:14" ht="18" customHeight="1">
      <c r="A147" s="133">
        <v>110</v>
      </c>
      <c r="B147" s="135" t="s">
        <v>233</v>
      </c>
      <c r="C147" s="137" t="s">
        <v>50</v>
      </c>
      <c r="D147" s="141">
        <v>204</v>
      </c>
      <c r="E147" s="126">
        <f>+G147+L147+L148</f>
        <v>10.356963624999999</v>
      </c>
      <c r="F147" s="133">
        <v>0.95</v>
      </c>
      <c r="G147" s="126">
        <f>+F147*1.63073</f>
        <v>1.5491934999999999</v>
      </c>
      <c r="H147" s="3" t="s">
        <v>234</v>
      </c>
      <c r="I147" s="3" t="s">
        <v>50</v>
      </c>
      <c r="J147" s="2">
        <v>1</v>
      </c>
      <c r="K147" s="3">
        <v>7.42</v>
      </c>
      <c r="L147" s="4">
        <f t="shared" si="27"/>
        <v>8.7415019999999988</v>
      </c>
      <c r="M147" s="126">
        <f>+D147*E147</f>
        <v>2112.8205794999999</v>
      </c>
      <c r="N147" s="58">
        <f>+L147*D147</f>
        <v>1783.2664079999997</v>
      </c>
    </row>
    <row r="148" spans="1:14" ht="17.25" customHeight="1">
      <c r="A148" s="134"/>
      <c r="B148" s="136"/>
      <c r="C148" s="138"/>
      <c r="D148" s="142"/>
      <c r="E148" s="127"/>
      <c r="F148" s="134"/>
      <c r="G148" s="127"/>
      <c r="H148" s="3" t="s">
        <v>196</v>
      </c>
      <c r="I148" s="3" t="s">
        <v>42</v>
      </c>
      <c r="J148" s="29">
        <v>5.0000000000000001E-3</v>
      </c>
      <c r="K148" s="3">
        <v>11.25</v>
      </c>
      <c r="L148" s="4">
        <f t="shared" si="27"/>
        <v>6.6268124999999997E-2</v>
      </c>
      <c r="M148" s="127"/>
      <c r="N148" s="58">
        <f>+L148*D147</f>
        <v>13.5186975</v>
      </c>
    </row>
    <row r="149" spans="1:14" ht="18" customHeight="1">
      <c r="A149" s="59">
        <v>111</v>
      </c>
      <c r="B149" s="13" t="s">
        <v>235</v>
      </c>
      <c r="C149" s="12" t="s">
        <v>21</v>
      </c>
      <c r="D149" s="35">
        <v>1400</v>
      </c>
      <c r="E149" s="4">
        <f>+G149+L148+L149</f>
        <v>4.2999431700000006</v>
      </c>
      <c r="F149" s="3">
        <v>1.95</v>
      </c>
      <c r="G149" s="4">
        <f>+F149*1.63073</f>
        <v>3.1799235000000001</v>
      </c>
      <c r="H149" s="25" t="s">
        <v>236</v>
      </c>
      <c r="I149" s="3" t="s">
        <v>30</v>
      </c>
      <c r="J149" s="4">
        <v>0.03</v>
      </c>
      <c r="K149" s="3">
        <v>29.815000000000001</v>
      </c>
      <c r="L149" s="4">
        <f t="shared" si="27"/>
        <v>1.0537515449999999</v>
      </c>
      <c r="M149" s="58">
        <f>+D149*E149</f>
        <v>6019.920438000001</v>
      </c>
      <c r="N149" s="58">
        <f>+L149*D149</f>
        <v>1475.2521629999999</v>
      </c>
    </row>
    <row r="150" spans="1:14" ht="18" customHeight="1">
      <c r="A150" s="59">
        <v>112</v>
      </c>
      <c r="B150" s="13" t="s">
        <v>237</v>
      </c>
      <c r="C150" s="12" t="s">
        <v>21</v>
      </c>
      <c r="D150" s="35">
        <v>150</v>
      </c>
      <c r="E150" s="4">
        <f>+G150+L150</f>
        <v>3.7658825</v>
      </c>
      <c r="F150" s="3">
        <v>0.85</v>
      </c>
      <c r="G150" s="4">
        <f>+F150*1.63073</f>
        <v>1.3861204999999999</v>
      </c>
      <c r="H150" s="3" t="s">
        <v>239</v>
      </c>
      <c r="I150" s="3" t="s">
        <v>21</v>
      </c>
      <c r="J150" s="2">
        <v>1</v>
      </c>
      <c r="K150" s="3">
        <v>2.02</v>
      </c>
      <c r="L150" s="4">
        <f t="shared" si="27"/>
        <v>2.3797619999999999</v>
      </c>
      <c r="M150" s="58">
        <f>+D150*E150</f>
        <v>564.88237500000002</v>
      </c>
      <c r="N150" s="58">
        <f>+L150*D150</f>
        <v>356.96429999999998</v>
      </c>
    </row>
    <row r="151" spans="1:14" ht="10.5" customHeight="1">
      <c r="A151" s="6"/>
      <c r="B151" s="13"/>
      <c r="C151" s="12"/>
      <c r="D151" s="35"/>
      <c r="E151" s="4"/>
      <c r="F151" s="3"/>
      <c r="G151" s="4"/>
      <c r="H151" s="3"/>
      <c r="I151" s="3"/>
      <c r="J151" s="2"/>
      <c r="K151" s="3"/>
      <c r="L151" s="4"/>
      <c r="M151" s="19"/>
      <c r="N151" s="19"/>
    </row>
    <row r="152" spans="1:14" ht="18" customHeight="1">
      <c r="A152" s="6"/>
      <c r="B152" s="51" t="s">
        <v>24</v>
      </c>
      <c r="C152" s="12"/>
      <c r="D152" s="35"/>
      <c r="E152" s="4"/>
      <c r="F152" s="3"/>
      <c r="G152" s="4"/>
      <c r="H152" s="3"/>
      <c r="I152" s="3"/>
      <c r="J152" s="2"/>
      <c r="K152" s="3"/>
      <c r="L152" s="4"/>
      <c r="M152" s="19">
        <f>SUM(M113:M151)</f>
        <v>116109.85091121918</v>
      </c>
      <c r="N152" s="19">
        <f>SUM(N113:N151)</f>
        <v>65610.552194233198</v>
      </c>
    </row>
    <row r="153" spans="1:14" ht="18" customHeight="1">
      <c r="A153" s="61"/>
      <c r="B153" s="62"/>
      <c r="C153" s="12"/>
      <c r="D153" s="35"/>
      <c r="E153" s="4"/>
      <c r="F153" s="3"/>
      <c r="G153" s="4"/>
      <c r="H153" s="3"/>
      <c r="I153" s="3"/>
      <c r="J153" s="2"/>
      <c r="K153" s="3"/>
      <c r="L153" s="4"/>
      <c r="M153" s="19"/>
      <c r="N153" s="19"/>
    </row>
    <row r="154" spans="1:14" ht="18" customHeight="1">
      <c r="A154" s="61"/>
      <c r="B154" s="128" t="s">
        <v>241</v>
      </c>
      <c r="C154" s="129"/>
      <c r="D154" s="130"/>
      <c r="E154" s="4"/>
      <c r="F154" s="3"/>
      <c r="G154" s="4"/>
      <c r="H154" s="3"/>
      <c r="I154" s="3"/>
      <c r="J154" s="2"/>
      <c r="K154" s="3"/>
      <c r="L154" s="4"/>
      <c r="M154" s="19"/>
      <c r="N154" s="19"/>
    </row>
    <row r="155" spans="1:14" ht="25.5">
      <c r="A155" s="3">
        <v>113</v>
      </c>
      <c r="B155" s="13" t="s">
        <v>240</v>
      </c>
      <c r="C155" s="12" t="s">
        <v>149</v>
      </c>
      <c r="D155" s="35">
        <v>60</v>
      </c>
      <c r="E155" s="4">
        <f t="shared" ref="E155:E186" si="31">+G155+L155</f>
        <v>0.457598</v>
      </c>
      <c r="F155" s="3">
        <v>0.1</v>
      </c>
      <c r="G155" s="4">
        <f t="shared" ref="G155:G219" si="32">+F155*1.63073</f>
        <v>0.16307300000000002</v>
      </c>
      <c r="H155" s="3" t="s">
        <v>238</v>
      </c>
      <c r="I155" s="3" t="s">
        <v>149</v>
      </c>
      <c r="J155" s="2">
        <v>1</v>
      </c>
      <c r="K155" s="3">
        <v>0.25</v>
      </c>
      <c r="L155" s="4">
        <f>+K155*1.1781</f>
        <v>0.29452499999999998</v>
      </c>
      <c r="M155" s="4">
        <f t="shared" ref="M155:M186" si="33">+E155*D155</f>
        <v>27.455880000000001</v>
      </c>
      <c r="N155" s="4">
        <f t="shared" ref="N155:N186" si="34">+L155*D155</f>
        <v>17.671499999999998</v>
      </c>
    </row>
    <row r="156" spans="1:14" ht="25.5">
      <c r="A156" s="3">
        <v>114</v>
      </c>
      <c r="B156" s="13" t="s">
        <v>244</v>
      </c>
      <c r="C156" s="12" t="s">
        <v>149</v>
      </c>
      <c r="D156" s="35">
        <v>540</v>
      </c>
      <c r="E156" s="4">
        <f t="shared" si="31"/>
        <v>0.67325179999999996</v>
      </c>
      <c r="F156" s="3">
        <v>0.16</v>
      </c>
      <c r="G156" s="4">
        <f t="shared" si="32"/>
        <v>0.2609168</v>
      </c>
      <c r="H156" s="3" t="s">
        <v>242</v>
      </c>
      <c r="I156" s="3" t="s">
        <v>149</v>
      </c>
      <c r="J156" s="2">
        <v>1</v>
      </c>
      <c r="K156" s="3">
        <v>0.35</v>
      </c>
      <c r="L156" s="4">
        <f>+K156*1.1781</f>
        <v>0.41233499999999995</v>
      </c>
      <c r="M156" s="4">
        <f t="shared" si="33"/>
        <v>363.555972</v>
      </c>
      <c r="N156" s="4">
        <f t="shared" si="34"/>
        <v>222.66089999999997</v>
      </c>
    </row>
    <row r="157" spans="1:14" ht="25.5">
      <c r="A157" s="63">
        <v>115</v>
      </c>
      <c r="B157" s="13" t="s">
        <v>245</v>
      </c>
      <c r="C157" s="12" t="s">
        <v>149</v>
      </c>
      <c r="D157" s="35">
        <v>300</v>
      </c>
      <c r="E157" s="4">
        <f t="shared" si="31"/>
        <v>1.0628921999999998</v>
      </c>
      <c r="F157" s="3">
        <v>0.24</v>
      </c>
      <c r="G157" s="4">
        <f t="shared" si="32"/>
        <v>0.39137519999999998</v>
      </c>
      <c r="H157" s="3" t="s">
        <v>243</v>
      </c>
      <c r="I157" s="3" t="s">
        <v>149</v>
      </c>
      <c r="J157" s="2">
        <v>1</v>
      </c>
      <c r="K157" s="3">
        <v>0.56999999999999995</v>
      </c>
      <c r="L157" s="4">
        <f>+K157*1.1781</f>
        <v>0.67151699999999992</v>
      </c>
      <c r="M157" s="4">
        <f t="shared" si="33"/>
        <v>318.86765999999994</v>
      </c>
      <c r="N157" s="4">
        <f t="shared" si="34"/>
        <v>201.45509999999999</v>
      </c>
    </row>
    <row r="158" spans="1:14" ht="25.5">
      <c r="A158" s="63">
        <v>116</v>
      </c>
      <c r="B158" s="13" t="s">
        <v>247</v>
      </c>
      <c r="C158" s="12" t="s">
        <v>149</v>
      </c>
      <c r="D158" s="35">
        <v>400</v>
      </c>
      <c r="E158" s="4">
        <f t="shared" si="31"/>
        <v>1.5603594999999999</v>
      </c>
      <c r="F158" s="3">
        <v>0.35</v>
      </c>
      <c r="G158" s="4">
        <f t="shared" si="32"/>
        <v>0.57075549999999997</v>
      </c>
      <c r="H158" s="3" t="s">
        <v>246</v>
      </c>
      <c r="I158" s="3" t="s">
        <v>149</v>
      </c>
      <c r="J158" s="2">
        <v>1</v>
      </c>
      <c r="K158" s="3">
        <v>0.84</v>
      </c>
      <c r="L158" s="4">
        <f t="shared" ref="L158:L209" si="35">+K158*1.1781</f>
        <v>0.98960399999999993</v>
      </c>
      <c r="M158" s="4">
        <f t="shared" si="33"/>
        <v>624.14379999999994</v>
      </c>
      <c r="N158" s="4">
        <f t="shared" si="34"/>
        <v>395.84159999999997</v>
      </c>
    </row>
    <row r="159" spans="1:14" ht="25.5">
      <c r="A159" s="63">
        <v>117</v>
      </c>
      <c r="B159" s="13" t="s">
        <v>249</v>
      </c>
      <c r="C159" s="12" t="s">
        <v>23</v>
      </c>
      <c r="D159" s="35">
        <v>250</v>
      </c>
      <c r="E159" s="4">
        <f t="shared" si="31"/>
        <v>4.5759800000000003E-2</v>
      </c>
      <c r="F159" s="3">
        <v>0.01</v>
      </c>
      <c r="G159" s="4">
        <f t="shared" si="32"/>
        <v>1.63073E-2</v>
      </c>
      <c r="H159" s="3" t="s">
        <v>248</v>
      </c>
      <c r="I159" s="3" t="s">
        <v>23</v>
      </c>
      <c r="J159" s="2">
        <v>1</v>
      </c>
      <c r="K159" s="3">
        <v>2.5000000000000001E-2</v>
      </c>
      <c r="L159" s="4">
        <f t="shared" si="35"/>
        <v>2.94525E-2</v>
      </c>
      <c r="M159" s="4">
        <f t="shared" si="33"/>
        <v>11.439950000000001</v>
      </c>
      <c r="N159" s="4">
        <f t="shared" si="34"/>
        <v>7.3631250000000001</v>
      </c>
    </row>
    <row r="160" spans="1:14" ht="25.5">
      <c r="A160" s="63">
        <v>118</v>
      </c>
      <c r="B160" s="13" t="s">
        <v>250</v>
      </c>
      <c r="C160" s="12" t="s">
        <v>23</v>
      </c>
      <c r="D160" s="35">
        <v>250</v>
      </c>
      <c r="E160" s="4">
        <f t="shared" si="31"/>
        <v>5.9803949999999995E-2</v>
      </c>
      <c r="F160" s="3">
        <v>1.4999999999999999E-2</v>
      </c>
      <c r="G160" s="4">
        <f t="shared" si="32"/>
        <v>2.4460949999999999E-2</v>
      </c>
      <c r="H160" s="3" t="s">
        <v>251</v>
      </c>
      <c r="I160" s="3" t="s">
        <v>23</v>
      </c>
      <c r="J160" s="2">
        <v>1</v>
      </c>
      <c r="K160" s="3">
        <v>0.03</v>
      </c>
      <c r="L160" s="4">
        <f t="shared" si="35"/>
        <v>3.5342999999999999E-2</v>
      </c>
      <c r="M160" s="4">
        <f t="shared" si="33"/>
        <v>14.950987499999998</v>
      </c>
      <c r="N160" s="4">
        <f t="shared" si="34"/>
        <v>8.8357499999999991</v>
      </c>
    </row>
    <row r="161" spans="1:14" ht="25.5">
      <c r="A161" s="63">
        <v>119</v>
      </c>
      <c r="B161" s="13" t="s">
        <v>252</v>
      </c>
      <c r="C161" s="12" t="s">
        <v>23</v>
      </c>
      <c r="D161" s="35">
        <v>150</v>
      </c>
      <c r="E161" s="4">
        <f t="shared" si="31"/>
        <v>0.1241342</v>
      </c>
      <c r="F161" s="3">
        <v>0.04</v>
      </c>
      <c r="G161" s="4">
        <f t="shared" si="32"/>
        <v>6.5229200000000001E-2</v>
      </c>
      <c r="H161" s="3" t="s">
        <v>253</v>
      </c>
      <c r="I161" s="3" t="s">
        <v>23</v>
      </c>
      <c r="J161" s="2">
        <v>1</v>
      </c>
      <c r="K161" s="3">
        <v>0.05</v>
      </c>
      <c r="L161" s="4">
        <f t="shared" si="35"/>
        <v>5.8904999999999999E-2</v>
      </c>
      <c r="M161" s="4">
        <f t="shared" si="33"/>
        <v>18.62013</v>
      </c>
      <c r="N161" s="4">
        <f t="shared" si="34"/>
        <v>8.8357499999999991</v>
      </c>
    </row>
    <row r="162" spans="1:14" ht="25.5">
      <c r="A162" s="63">
        <v>120</v>
      </c>
      <c r="B162" s="13" t="s">
        <v>254</v>
      </c>
      <c r="C162" s="12" t="s">
        <v>23</v>
      </c>
      <c r="D162" s="35">
        <v>130</v>
      </c>
      <c r="E162" s="4">
        <f t="shared" si="31"/>
        <v>0.21565380000000001</v>
      </c>
      <c r="F162" s="3">
        <v>0.06</v>
      </c>
      <c r="G162" s="4">
        <f t="shared" si="32"/>
        <v>9.7843799999999995E-2</v>
      </c>
      <c r="H162" s="3" t="s">
        <v>255</v>
      </c>
      <c r="I162" s="3" t="s">
        <v>23</v>
      </c>
      <c r="J162" s="2">
        <v>1</v>
      </c>
      <c r="K162" s="3">
        <v>0.1</v>
      </c>
      <c r="L162" s="4">
        <f t="shared" si="35"/>
        <v>0.11781</v>
      </c>
      <c r="M162" s="4">
        <f t="shared" si="33"/>
        <v>28.034994000000001</v>
      </c>
      <c r="N162" s="4">
        <f t="shared" si="34"/>
        <v>15.315300000000001</v>
      </c>
    </row>
    <row r="163" spans="1:14" ht="25.5">
      <c r="A163" s="63">
        <v>121</v>
      </c>
      <c r="B163" s="13" t="s">
        <v>256</v>
      </c>
      <c r="C163" s="12" t="s">
        <v>23</v>
      </c>
      <c r="D163" s="35">
        <v>120</v>
      </c>
      <c r="E163" s="4">
        <f t="shared" si="31"/>
        <v>6.20671E-2</v>
      </c>
      <c r="F163" s="3">
        <v>0.02</v>
      </c>
      <c r="G163" s="4">
        <f t="shared" si="32"/>
        <v>3.2614600000000001E-2</v>
      </c>
      <c r="H163" s="3" t="s">
        <v>257</v>
      </c>
      <c r="I163" s="3" t="s">
        <v>23</v>
      </c>
      <c r="J163" s="2">
        <v>1</v>
      </c>
      <c r="K163" s="3">
        <v>2.5000000000000001E-2</v>
      </c>
      <c r="L163" s="4">
        <f t="shared" si="35"/>
        <v>2.94525E-2</v>
      </c>
      <c r="M163" s="4">
        <f t="shared" si="33"/>
        <v>7.4480519999999997</v>
      </c>
      <c r="N163" s="4">
        <f t="shared" si="34"/>
        <v>3.5343</v>
      </c>
    </row>
    <row r="164" spans="1:14" ht="25.5">
      <c r="A164" s="63">
        <v>122</v>
      </c>
      <c r="B164" s="13" t="s">
        <v>258</v>
      </c>
      <c r="C164" s="12" t="s">
        <v>23</v>
      </c>
      <c r="D164" s="35">
        <v>120</v>
      </c>
      <c r="E164" s="4">
        <f t="shared" si="31"/>
        <v>9.0155399999999997E-2</v>
      </c>
      <c r="F164" s="3">
        <v>0.03</v>
      </c>
      <c r="G164" s="4">
        <f t="shared" si="32"/>
        <v>4.8921899999999997E-2</v>
      </c>
      <c r="H164" s="3" t="s">
        <v>259</v>
      </c>
      <c r="I164" s="3" t="s">
        <v>23</v>
      </c>
      <c r="J164" s="2">
        <v>1</v>
      </c>
      <c r="K164" s="3">
        <v>3.5000000000000003E-2</v>
      </c>
      <c r="L164" s="4">
        <f t="shared" si="35"/>
        <v>4.1233499999999999E-2</v>
      </c>
      <c r="M164" s="4">
        <f t="shared" si="33"/>
        <v>10.818648</v>
      </c>
      <c r="N164" s="4">
        <f t="shared" si="34"/>
        <v>4.9480199999999996</v>
      </c>
    </row>
    <row r="165" spans="1:14" ht="25.5">
      <c r="A165" s="63">
        <v>123</v>
      </c>
      <c r="B165" s="13" t="s">
        <v>260</v>
      </c>
      <c r="C165" s="12" t="s">
        <v>23</v>
      </c>
      <c r="D165" s="35">
        <v>80</v>
      </c>
      <c r="E165" s="4">
        <f t="shared" si="31"/>
        <v>0.1476962</v>
      </c>
      <c r="F165" s="3">
        <v>0.04</v>
      </c>
      <c r="G165" s="4">
        <f t="shared" si="32"/>
        <v>6.5229200000000001E-2</v>
      </c>
      <c r="H165" s="3" t="s">
        <v>261</v>
      </c>
      <c r="I165" s="3" t="s">
        <v>23</v>
      </c>
      <c r="J165" s="2">
        <v>1</v>
      </c>
      <c r="K165" s="3">
        <v>7.0000000000000007E-2</v>
      </c>
      <c r="L165" s="4">
        <f t="shared" si="35"/>
        <v>8.2466999999999999E-2</v>
      </c>
      <c r="M165" s="4">
        <f t="shared" si="33"/>
        <v>11.815695999999999</v>
      </c>
      <c r="N165" s="4">
        <f t="shared" si="34"/>
        <v>6.5973600000000001</v>
      </c>
    </row>
    <row r="166" spans="1:14" ht="28.5" customHeight="1">
      <c r="A166" s="63">
        <v>124</v>
      </c>
      <c r="B166" s="13" t="s">
        <v>262</v>
      </c>
      <c r="C166" s="12" t="s">
        <v>23</v>
      </c>
      <c r="D166" s="35">
        <v>60</v>
      </c>
      <c r="E166" s="4">
        <f t="shared" si="31"/>
        <v>0.21838219999999997</v>
      </c>
      <c r="F166" s="3">
        <v>0.04</v>
      </c>
      <c r="G166" s="4">
        <f t="shared" si="32"/>
        <v>6.5229200000000001E-2</v>
      </c>
      <c r="H166" s="3" t="s">
        <v>263</v>
      </c>
      <c r="I166" s="3" t="s">
        <v>23</v>
      </c>
      <c r="J166" s="2">
        <v>1</v>
      </c>
      <c r="K166" s="3">
        <v>0.13</v>
      </c>
      <c r="L166" s="4">
        <f t="shared" si="35"/>
        <v>0.15315299999999998</v>
      </c>
      <c r="M166" s="4">
        <f t="shared" si="33"/>
        <v>13.102931999999999</v>
      </c>
      <c r="N166" s="4">
        <f t="shared" si="34"/>
        <v>9.1891799999999986</v>
      </c>
    </row>
    <row r="167" spans="1:14" ht="28.5" customHeight="1">
      <c r="A167" s="63">
        <v>125</v>
      </c>
      <c r="B167" s="13" t="s">
        <v>264</v>
      </c>
      <c r="C167" s="12" t="s">
        <v>23</v>
      </c>
      <c r="D167" s="35">
        <v>50</v>
      </c>
      <c r="E167" s="4">
        <f t="shared" si="31"/>
        <v>2.80883E-2</v>
      </c>
      <c r="F167" s="3">
        <v>0.01</v>
      </c>
      <c r="G167" s="4">
        <f t="shared" si="32"/>
        <v>1.63073E-2</v>
      </c>
      <c r="H167" s="3" t="s">
        <v>265</v>
      </c>
      <c r="I167" s="3" t="s">
        <v>23</v>
      </c>
      <c r="J167" s="2">
        <v>1</v>
      </c>
      <c r="K167" s="3">
        <v>0.01</v>
      </c>
      <c r="L167" s="4">
        <f t="shared" si="35"/>
        <v>1.1781E-2</v>
      </c>
      <c r="M167" s="4">
        <f t="shared" si="33"/>
        <v>1.404415</v>
      </c>
      <c r="N167" s="4">
        <f t="shared" si="34"/>
        <v>0.58904999999999996</v>
      </c>
    </row>
    <row r="168" spans="1:14" ht="28.5" customHeight="1">
      <c r="A168" s="63">
        <v>126</v>
      </c>
      <c r="B168" s="13" t="s">
        <v>266</v>
      </c>
      <c r="C168" s="12" t="s">
        <v>23</v>
      </c>
      <c r="D168" s="35">
        <v>50</v>
      </c>
      <c r="E168" s="4">
        <f t="shared" si="31"/>
        <v>4.6119380000000001E-2</v>
      </c>
      <c r="F168" s="3">
        <v>1.6E-2</v>
      </c>
      <c r="G168" s="4">
        <f t="shared" si="32"/>
        <v>2.6091679999999999E-2</v>
      </c>
      <c r="H168" s="3" t="s">
        <v>267</v>
      </c>
      <c r="I168" s="3" t="s">
        <v>23</v>
      </c>
      <c r="J168" s="2">
        <v>1</v>
      </c>
      <c r="K168" s="3">
        <v>1.7000000000000001E-2</v>
      </c>
      <c r="L168" s="4">
        <f t="shared" si="35"/>
        <v>2.0027699999999999E-2</v>
      </c>
      <c r="M168" s="4">
        <f t="shared" si="33"/>
        <v>2.3059690000000002</v>
      </c>
      <c r="N168" s="4">
        <f t="shared" si="34"/>
        <v>1.001385</v>
      </c>
    </row>
    <row r="169" spans="1:14" ht="28.5" customHeight="1">
      <c r="A169" s="63">
        <v>127</v>
      </c>
      <c r="B169" s="13" t="s">
        <v>268</v>
      </c>
      <c r="C169" s="12" t="s">
        <v>23</v>
      </c>
      <c r="D169" s="35">
        <v>50</v>
      </c>
      <c r="E169" s="4">
        <f t="shared" si="31"/>
        <v>9.2614599999999991E-2</v>
      </c>
      <c r="F169" s="3">
        <v>0.02</v>
      </c>
      <c r="G169" s="4">
        <f t="shared" si="32"/>
        <v>3.2614600000000001E-2</v>
      </c>
      <c r="H169" s="3" t="s">
        <v>269</v>
      </c>
      <c r="I169" s="3" t="s">
        <v>23</v>
      </c>
      <c r="J169" s="2">
        <v>1</v>
      </c>
      <c r="K169" s="3">
        <v>0.1</v>
      </c>
      <c r="L169" s="4">
        <v>0.06</v>
      </c>
      <c r="M169" s="4">
        <f t="shared" si="33"/>
        <v>4.6307299999999998</v>
      </c>
      <c r="N169" s="4">
        <f t="shared" si="34"/>
        <v>3</v>
      </c>
    </row>
    <row r="170" spans="1:14" ht="28.5" customHeight="1">
      <c r="A170" s="63">
        <v>128</v>
      </c>
      <c r="B170" s="13" t="s">
        <v>270</v>
      </c>
      <c r="C170" s="12" t="s">
        <v>23</v>
      </c>
      <c r="D170" s="35">
        <v>50</v>
      </c>
      <c r="E170" s="4">
        <f t="shared" si="31"/>
        <v>0.15947719999999999</v>
      </c>
      <c r="F170" s="3">
        <v>0.04</v>
      </c>
      <c r="G170" s="4">
        <f t="shared" si="32"/>
        <v>6.5229200000000001E-2</v>
      </c>
      <c r="H170" s="3" t="s">
        <v>271</v>
      </c>
      <c r="I170" s="3" t="s">
        <v>23</v>
      </c>
      <c r="J170" s="2">
        <v>1</v>
      </c>
      <c r="K170" s="3">
        <v>0.08</v>
      </c>
      <c r="L170" s="4">
        <f t="shared" si="35"/>
        <v>9.4247999999999998E-2</v>
      </c>
      <c r="M170" s="4">
        <f t="shared" si="33"/>
        <v>7.9738599999999993</v>
      </c>
      <c r="N170" s="4">
        <f t="shared" si="34"/>
        <v>4.7123999999999997</v>
      </c>
    </row>
    <row r="171" spans="1:14" ht="28.5" customHeight="1">
      <c r="A171" s="63">
        <v>129</v>
      </c>
      <c r="B171" s="13" t="s">
        <v>273</v>
      </c>
      <c r="C171" s="12" t="s">
        <v>23</v>
      </c>
      <c r="D171" s="35">
        <v>10</v>
      </c>
      <c r="E171" s="4">
        <f t="shared" si="31"/>
        <v>7.1584949999999994E-2</v>
      </c>
      <c r="F171" s="3">
        <v>1.4999999999999999E-2</v>
      </c>
      <c r="G171" s="4">
        <f t="shared" si="32"/>
        <v>2.4460949999999999E-2</v>
      </c>
      <c r="H171" s="3" t="s">
        <v>272</v>
      </c>
      <c r="I171" s="3" t="s">
        <v>23</v>
      </c>
      <c r="J171" s="2">
        <v>1</v>
      </c>
      <c r="K171" s="3">
        <v>0.04</v>
      </c>
      <c r="L171" s="4">
        <f t="shared" si="35"/>
        <v>4.7123999999999999E-2</v>
      </c>
      <c r="M171" s="4">
        <f t="shared" si="33"/>
        <v>0.71584949999999992</v>
      </c>
      <c r="N171" s="4">
        <f t="shared" si="34"/>
        <v>0.47123999999999999</v>
      </c>
    </row>
    <row r="172" spans="1:14" ht="28.5" customHeight="1">
      <c r="A172" s="63">
        <v>130</v>
      </c>
      <c r="B172" s="13" t="s">
        <v>274</v>
      </c>
      <c r="C172" s="12" t="s">
        <v>23</v>
      </c>
      <c r="D172" s="35">
        <v>30</v>
      </c>
      <c r="E172" s="4">
        <f t="shared" si="31"/>
        <v>7.9738599999999993E-2</v>
      </c>
      <c r="F172" s="3">
        <v>0.02</v>
      </c>
      <c r="G172" s="4">
        <f t="shared" si="32"/>
        <v>3.2614600000000001E-2</v>
      </c>
      <c r="H172" s="3" t="s">
        <v>275</v>
      </c>
      <c r="I172" s="3" t="s">
        <v>23</v>
      </c>
      <c r="J172" s="2">
        <v>1</v>
      </c>
      <c r="K172" s="3">
        <v>0.04</v>
      </c>
      <c r="L172" s="4">
        <f t="shared" si="35"/>
        <v>4.7123999999999999E-2</v>
      </c>
      <c r="M172" s="4">
        <f t="shared" si="33"/>
        <v>2.3921579999999998</v>
      </c>
      <c r="N172" s="4">
        <f t="shared" si="34"/>
        <v>1.4137200000000001</v>
      </c>
    </row>
    <row r="173" spans="1:14" ht="28.5" customHeight="1">
      <c r="A173" s="63">
        <v>131</v>
      </c>
      <c r="B173" s="13" t="s">
        <v>276</v>
      </c>
      <c r="C173" s="12" t="s">
        <v>23</v>
      </c>
      <c r="D173" s="35">
        <v>20</v>
      </c>
      <c r="E173" s="4">
        <f t="shared" si="31"/>
        <v>0.2011444</v>
      </c>
      <c r="F173" s="3">
        <v>0.08</v>
      </c>
      <c r="G173" s="4">
        <f t="shared" si="32"/>
        <v>0.1304584</v>
      </c>
      <c r="H173" s="3" t="s">
        <v>277</v>
      </c>
      <c r="I173" s="3" t="s">
        <v>23</v>
      </c>
      <c r="J173" s="2">
        <v>1</v>
      </c>
      <c r="K173" s="3">
        <v>0.06</v>
      </c>
      <c r="L173" s="4">
        <f t="shared" si="35"/>
        <v>7.0685999999999999E-2</v>
      </c>
      <c r="M173" s="4">
        <f t="shared" si="33"/>
        <v>4.022888</v>
      </c>
      <c r="N173" s="4">
        <f t="shared" si="34"/>
        <v>1.4137200000000001</v>
      </c>
    </row>
    <row r="174" spans="1:14" ht="28.5" customHeight="1">
      <c r="A174" s="63">
        <v>132</v>
      </c>
      <c r="B174" s="13" t="s">
        <v>278</v>
      </c>
      <c r="C174" s="12" t="s">
        <v>23</v>
      </c>
      <c r="D174" s="35">
        <v>20</v>
      </c>
      <c r="E174" s="4">
        <f t="shared" si="31"/>
        <v>0.26457569999999997</v>
      </c>
      <c r="F174" s="3">
        <v>0.09</v>
      </c>
      <c r="G174" s="4">
        <f t="shared" si="32"/>
        <v>0.1467657</v>
      </c>
      <c r="H174" s="3" t="s">
        <v>279</v>
      </c>
      <c r="I174" s="3" t="s">
        <v>23</v>
      </c>
      <c r="J174" s="2">
        <v>1</v>
      </c>
      <c r="K174" s="3">
        <v>0.1</v>
      </c>
      <c r="L174" s="4">
        <f t="shared" si="35"/>
        <v>0.11781</v>
      </c>
      <c r="M174" s="4">
        <f t="shared" si="33"/>
        <v>5.2915139999999994</v>
      </c>
      <c r="N174" s="4">
        <f t="shared" si="34"/>
        <v>2.3561999999999999</v>
      </c>
    </row>
    <row r="175" spans="1:14" ht="38.25">
      <c r="A175" s="3">
        <v>133</v>
      </c>
      <c r="B175" s="13" t="s">
        <v>280</v>
      </c>
      <c r="C175" s="12" t="s">
        <v>23</v>
      </c>
      <c r="D175" s="35">
        <v>70</v>
      </c>
      <c r="E175" s="4">
        <f t="shared" si="31"/>
        <v>0.10692794999999999</v>
      </c>
      <c r="F175" s="3">
        <v>1.4999999999999999E-2</v>
      </c>
      <c r="G175" s="4">
        <f t="shared" si="32"/>
        <v>2.4460949999999999E-2</v>
      </c>
      <c r="H175" s="3" t="s">
        <v>281</v>
      </c>
      <c r="I175" s="3" t="s">
        <v>23</v>
      </c>
      <c r="J175" s="2">
        <v>1</v>
      </c>
      <c r="K175" s="3">
        <v>7.0000000000000007E-2</v>
      </c>
      <c r="L175" s="4">
        <f t="shared" si="35"/>
        <v>8.2466999999999999E-2</v>
      </c>
      <c r="M175" s="4">
        <f t="shared" si="33"/>
        <v>7.4849564999999991</v>
      </c>
      <c r="N175" s="4">
        <f t="shared" si="34"/>
        <v>5.7726899999999999</v>
      </c>
    </row>
    <row r="176" spans="1:14" ht="38.25">
      <c r="A176" s="3">
        <v>134</v>
      </c>
      <c r="B176" s="13" t="s">
        <v>282</v>
      </c>
      <c r="C176" s="12" t="s">
        <v>23</v>
      </c>
      <c r="D176" s="35">
        <v>80</v>
      </c>
      <c r="E176" s="4">
        <f t="shared" si="31"/>
        <v>0.15222250000000001</v>
      </c>
      <c r="F176" s="3">
        <v>0.05</v>
      </c>
      <c r="G176" s="4">
        <f t="shared" si="32"/>
        <v>8.1536500000000012E-2</v>
      </c>
      <c r="H176" s="3" t="s">
        <v>283</v>
      </c>
      <c r="I176" s="3" t="s">
        <v>23</v>
      </c>
      <c r="J176" s="2">
        <v>1</v>
      </c>
      <c r="K176" s="3">
        <v>0.06</v>
      </c>
      <c r="L176" s="4">
        <f t="shared" si="35"/>
        <v>7.0685999999999999E-2</v>
      </c>
      <c r="M176" s="4">
        <f t="shared" si="33"/>
        <v>12.177800000000001</v>
      </c>
      <c r="N176" s="4">
        <f t="shared" si="34"/>
        <v>5.6548800000000004</v>
      </c>
    </row>
    <row r="177" spans="1:14" ht="38.25">
      <c r="A177" s="63">
        <v>135</v>
      </c>
      <c r="B177" s="13" t="s">
        <v>284</v>
      </c>
      <c r="C177" s="12" t="s">
        <v>23</v>
      </c>
      <c r="D177" s="35">
        <v>26</v>
      </c>
      <c r="E177" s="4">
        <f t="shared" si="31"/>
        <v>1.6400350000000001E-2</v>
      </c>
      <c r="F177" s="3">
        <v>5.0000000000000001E-3</v>
      </c>
      <c r="G177" s="4">
        <f t="shared" si="32"/>
        <v>8.1536500000000001E-3</v>
      </c>
      <c r="H177" s="3" t="s">
        <v>285</v>
      </c>
      <c r="I177" s="3" t="s">
        <v>23</v>
      </c>
      <c r="J177" s="2">
        <v>1</v>
      </c>
      <c r="K177" s="3">
        <v>7.0000000000000001E-3</v>
      </c>
      <c r="L177" s="4">
        <f t="shared" si="35"/>
        <v>8.2466999999999992E-3</v>
      </c>
      <c r="M177" s="4">
        <f t="shared" si="33"/>
        <v>0.42640910000000004</v>
      </c>
      <c r="N177" s="4">
        <f t="shared" si="34"/>
        <v>0.21441419999999997</v>
      </c>
    </row>
    <row r="178" spans="1:14" ht="38.25">
      <c r="A178" s="63">
        <v>136</v>
      </c>
      <c r="B178" s="13" t="s">
        <v>286</v>
      </c>
      <c r="C178" s="12" t="s">
        <v>23</v>
      </c>
      <c r="D178" s="35">
        <v>50</v>
      </c>
      <c r="E178" s="4">
        <f t="shared" si="31"/>
        <v>0.28088299999999999</v>
      </c>
      <c r="F178" s="3">
        <v>0.1</v>
      </c>
      <c r="G178" s="4">
        <f t="shared" si="32"/>
        <v>0.16307300000000002</v>
      </c>
      <c r="H178" s="3" t="s">
        <v>287</v>
      </c>
      <c r="I178" s="3" t="s">
        <v>23</v>
      </c>
      <c r="J178" s="2">
        <v>1</v>
      </c>
      <c r="K178" s="3">
        <v>0.1</v>
      </c>
      <c r="L178" s="4">
        <f t="shared" si="35"/>
        <v>0.11781</v>
      </c>
      <c r="M178" s="4">
        <f t="shared" si="33"/>
        <v>14.04415</v>
      </c>
      <c r="N178" s="4">
        <f t="shared" si="34"/>
        <v>5.8905000000000003</v>
      </c>
    </row>
    <row r="179" spans="1:14" ht="38.25">
      <c r="A179" s="63">
        <v>137</v>
      </c>
      <c r="B179" s="13" t="s">
        <v>288</v>
      </c>
      <c r="C179" s="12" t="s">
        <v>23</v>
      </c>
      <c r="D179" s="35">
        <v>30</v>
      </c>
      <c r="E179" s="4">
        <f t="shared" si="31"/>
        <v>0.27183040000000003</v>
      </c>
      <c r="F179" s="3">
        <v>0.08</v>
      </c>
      <c r="G179" s="4">
        <f t="shared" si="32"/>
        <v>0.1304584</v>
      </c>
      <c r="H179" s="3" t="s">
        <v>289</v>
      </c>
      <c r="I179" s="3" t="s">
        <v>23</v>
      </c>
      <c r="J179" s="2">
        <v>1</v>
      </c>
      <c r="K179" s="3">
        <v>0.12</v>
      </c>
      <c r="L179" s="4">
        <f t="shared" si="35"/>
        <v>0.141372</v>
      </c>
      <c r="M179" s="4">
        <f t="shared" si="33"/>
        <v>8.1549120000000013</v>
      </c>
      <c r="N179" s="4">
        <f t="shared" si="34"/>
        <v>4.2411599999999998</v>
      </c>
    </row>
    <row r="180" spans="1:14" ht="28.5" customHeight="1">
      <c r="A180" s="63">
        <v>138</v>
      </c>
      <c r="B180" s="13" t="s">
        <v>290</v>
      </c>
      <c r="C180" s="12" t="s">
        <v>23</v>
      </c>
      <c r="D180" s="35">
        <v>10</v>
      </c>
      <c r="E180" s="4">
        <f t="shared" si="31"/>
        <v>9.6045899999999997E-3</v>
      </c>
      <c r="F180" s="3">
        <v>3.0000000000000001E-3</v>
      </c>
      <c r="G180" s="29">
        <f t="shared" si="32"/>
        <v>4.8921900000000003E-3</v>
      </c>
      <c r="H180" s="3" t="s">
        <v>291</v>
      </c>
      <c r="I180" s="3" t="s">
        <v>23</v>
      </c>
      <c r="J180" s="2">
        <v>1</v>
      </c>
      <c r="K180" s="3">
        <v>4.0000000000000001E-3</v>
      </c>
      <c r="L180" s="4">
        <f t="shared" si="35"/>
        <v>4.7123999999999994E-3</v>
      </c>
      <c r="M180" s="4">
        <f t="shared" si="33"/>
        <v>9.604589999999999E-2</v>
      </c>
      <c r="N180" s="4">
        <f t="shared" si="34"/>
        <v>4.7123999999999992E-2</v>
      </c>
    </row>
    <row r="181" spans="1:14" ht="28.5" customHeight="1">
      <c r="A181" s="63">
        <v>139</v>
      </c>
      <c r="B181" s="13" t="s">
        <v>292</v>
      </c>
      <c r="C181" s="12" t="s">
        <v>23</v>
      </c>
      <c r="D181" s="35">
        <v>10</v>
      </c>
      <c r="E181" s="4">
        <f t="shared" si="31"/>
        <v>1.0782690000000001E-2</v>
      </c>
      <c r="F181" s="3">
        <v>3.0000000000000001E-3</v>
      </c>
      <c r="G181" s="29">
        <f t="shared" si="32"/>
        <v>4.8921900000000003E-3</v>
      </c>
      <c r="H181" s="3" t="s">
        <v>293</v>
      </c>
      <c r="I181" s="3" t="s">
        <v>23</v>
      </c>
      <c r="J181" s="2">
        <v>1</v>
      </c>
      <c r="K181" s="3">
        <v>5.0000000000000001E-3</v>
      </c>
      <c r="L181" s="4">
        <f t="shared" si="35"/>
        <v>5.8904999999999999E-3</v>
      </c>
      <c r="M181" s="4">
        <f t="shared" si="33"/>
        <v>0.1078269</v>
      </c>
      <c r="N181" s="4">
        <f t="shared" si="34"/>
        <v>5.8904999999999999E-2</v>
      </c>
    </row>
    <row r="182" spans="1:14" ht="28.5" customHeight="1">
      <c r="A182" s="63">
        <v>140</v>
      </c>
      <c r="B182" s="13" t="s">
        <v>294</v>
      </c>
      <c r="C182" s="12" t="s">
        <v>23</v>
      </c>
      <c r="D182" s="35">
        <v>20</v>
      </c>
      <c r="E182" s="4">
        <f t="shared" si="31"/>
        <v>8.6307299999999997E-3</v>
      </c>
      <c r="F182" s="3">
        <v>1E-3</v>
      </c>
      <c r="G182" s="29">
        <f t="shared" si="32"/>
        <v>1.6307299999999999E-3</v>
      </c>
      <c r="H182" s="3" t="s">
        <v>295</v>
      </c>
      <c r="I182" s="3" t="s">
        <v>23</v>
      </c>
      <c r="J182" s="2">
        <v>1</v>
      </c>
      <c r="K182" s="3">
        <v>0.01</v>
      </c>
      <c r="L182" s="4">
        <v>7.0000000000000001E-3</v>
      </c>
      <c r="M182" s="4">
        <f t="shared" si="33"/>
        <v>0.17261460000000001</v>
      </c>
      <c r="N182" s="4">
        <f t="shared" si="34"/>
        <v>0.14000000000000001</v>
      </c>
    </row>
    <row r="183" spans="1:14" ht="28.5" customHeight="1">
      <c r="A183" s="63">
        <v>141</v>
      </c>
      <c r="B183" s="13" t="s">
        <v>297</v>
      </c>
      <c r="C183" s="12" t="s">
        <v>23</v>
      </c>
      <c r="D183" s="35">
        <v>10</v>
      </c>
      <c r="E183" s="4">
        <f t="shared" si="31"/>
        <v>4.5759800000000003E-2</v>
      </c>
      <c r="F183" s="3">
        <v>0.01</v>
      </c>
      <c r="G183" s="4">
        <f t="shared" si="32"/>
        <v>1.63073E-2</v>
      </c>
      <c r="H183" s="3" t="s">
        <v>296</v>
      </c>
      <c r="I183" s="3" t="s">
        <v>23</v>
      </c>
      <c r="J183" s="2">
        <v>1</v>
      </c>
      <c r="K183" s="3">
        <v>2.5000000000000001E-2</v>
      </c>
      <c r="L183" s="4">
        <f t="shared" si="35"/>
        <v>2.94525E-2</v>
      </c>
      <c r="M183" s="4">
        <f t="shared" si="33"/>
        <v>0.45759800000000006</v>
      </c>
      <c r="N183" s="4">
        <f t="shared" si="34"/>
        <v>0.29452499999999998</v>
      </c>
    </row>
    <row r="184" spans="1:14" ht="28.5" customHeight="1">
      <c r="A184" s="63">
        <v>142</v>
      </c>
      <c r="B184" s="13" t="s">
        <v>298</v>
      </c>
      <c r="C184" s="12" t="s">
        <v>23</v>
      </c>
      <c r="D184" s="35">
        <v>20</v>
      </c>
      <c r="E184" s="4">
        <f t="shared" si="31"/>
        <v>5.61766E-2</v>
      </c>
      <c r="F184" s="3">
        <v>0.02</v>
      </c>
      <c r="G184" s="4">
        <f t="shared" si="32"/>
        <v>3.2614600000000001E-2</v>
      </c>
      <c r="H184" s="3" t="s">
        <v>299</v>
      </c>
      <c r="I184" s="3" t="s">
        <v>23</v>
      </c>
      <c r="J184" s="2">
        <v>1</v>
      </c>
      <c r="K184" s="3">
        <v>0.02</v>
      </c>
      <c r="L184" s="4">
        <f t="shared" si="35"/>
        <v>2.3562E-2</v>
      </c>
      <c r="M184" s="4">
        <f t="shared" si="33"/>
        <v>1.123532</v>
      </c>
      <c r="N184" s="4">
        <f t="shared" si="34"/>
        <v>0.47123999999999999</v>
      </c>
    </row>
    <row r="185" spans="1:14" ht="28.5" customHeight="1">
      <c r="A185" s="63">
        <v>143</v>
      </c>
      <c r="B185" s="13" t="s">
        <v>300</v>
      </c>
      <c r="C185" s="12" t="s">
        <v>23</v>
      </c>
      <c r="D185" s="35">
        <v>20</v>
      </c>
      <c r="E185" s="4">
        <f t="shared" si="31"/>
        <v>3.5156899999999998E-2</v>
      </c>
      <c r="F185" s="3">
        <v>0.01</v>
      </c>
      <c r="G185" s="4">
        <f t="shared" si="32"/>
        <v>1.63073E-2</v>
      </c>
      <c r="H185" s="3" t="s">
        <v>301</v>
      </c>
      <c r="I185" s="3" t="s">
        <v>23</v>
      </c>
      <c r="J185" s="2">
        <v>1</v>
      </c>
      <c r="K185" s="3">
        <v>1.6E-2</v>
      </c>
      <c r="L185" s="4">
        <f t="shared" si="35"/>
        <v>1.8849599999999998E-2</v>
      </c>
      <c r="M185" s="4">
        <f t="shared" si="33"/>
        <v>0.70313799999999993</v>
      </c>
      <c r="N185" s="4">
        <f t="shared" si="34"/>
        <v>0.37699199999999994</v>
      </c>
    </row>
    <row r="186" spans="1:14" ht="38.25">
      <c r="A186" s="63">
        <v>144</v>
      </c>
      <c r="B186" s="13" t="s">
        <v>302</v>
      </c>
      <c r="C186" s="12" t="s">
        <v>23</v>
      </c>
      <c r="D186" s="35">
        <v>60</v>
      </c>
      <c r="E186" s="4">
        <f t="shared" si="31"/>
        <v>8.3365949999999994E-2</v>
      </c>
      <c r="F186" s="3">
        <v>1.4999999999999999E-2</v>
      </c>
      <c r="G186" s="4">
        <f t="shared" si="32"/>
        <v>2.4460949999999999E-2</v>
      </c>
      <c r="H186" s="3" t="s">
        <v>303</v>
      </c>
      <c r="I186" s="3" t="s">
        <v>23</v>
      </c>
      <c r="J186" s="2">
        <v>1</v>
      </c>
      <c r="K186" s="3">
        <v>0.05</v>
      </c>
      <c r="L186" s="4">
        <f t="shared" si="35"/>
        <v>5.8904999999999999E-2</v>
      </c>
      <c r="M186" s="4">
        <f t="shared" si="33"/>
        <v>5.001957</v>
      </c>
      <c r="N186" s="4">
        <f t="shared" si="34"/>
        <v>3.5343</v>
      </c>
    </row>
    <row r="187" spans="1:14" ht="38.25">
      <c r="A187" s="63">
        <v>145</v>
      </c>
      <c r="B187" s="13" t="s">
        <v>304</v>
      </c>
      <c r="C187" s="12" t="s">
        <v>23</v>
      </c>
      <c r="D187" s="35">
        <v>5</v>
      </c>
      <c r="E187" s="4">
        <f t="shared" ref="E187:E211" si="36">+G187+L187</f>
        <v>1.504246</v>
      </c>
      <c r="F187" s="3">
        <v>0.2</v>
      </c>
      <c r="G187" s="4">
        <f t="shared" si="32"/>
        <v>0.32614600000000005</v>
      </c>
      <c r="H187" s="3" t="s">
        <v>305</v>
      </c>
      <c r="I187" s="3" t="s">
        <v>23</v>
      </c>
      <c r="J187" s="2">
        <v>1</v>
      </c>
      <c r="K187" s="3">
        <v>1</v>
      </c>
      <c r="L187" s="4">
        <f t="shared" si="35"/>
        <v>1.1780999999999999</v>
      </c>
      <c r="M187" s="4">
        <f t="shared" ref="M187:M211" si="37">+E187*D187</f>
        <v>7.5212300000000001</v>
      </c>
      <c r="N187" s="4">
        <f t="shared" ref="N187:N211" si="38">+L187*D187</f>
        <v>5.8904999999999994</v>
      </c>
    </row>
    <row r="188" spans="1:14" ht="38.25">
      <c r="A188" s="63">
        <v>146</v>
      </c>
      <c r="B188" s="13" t="s">
        <v>306</v>
      </c>
      <c r="C188" s="12" t="s">
        <v>23</v>
      </c>
      <c r="D188" s="35">
        <v>5</v>
      </c>
      <c r="E188" s="4">
        <f t="shared" si="36"/>
        <v>2.8813769999999996</v>
      </c>
      <c r="F188" s="3">
        <v>0.9</v>
      </c>
      <c r="G188" s="4">
        <f t="shared" si="32"/>
        <v>1.467657</v>
      </c>
      <c r="H188" s="3" t="s">
        <v>307</v>
      </c>
      <c r="I188" s="3" t="s">
        <v>23</v>
      </c>
      <c r="J188" s="2">
        <v>1</v>
      </c>
      <c r="K188" s="3">
        <v>1.2</v>
      </c>
      <c r="L188" s="4">
        <f t="shared" si="35"/>
        <v>1.4137199999999999</v>
      </c>
      <c r="M188" s="4">
        <f t="shared" si="37"/>
        <v>14.406884999999999</v>
      </c>
      <c r="N188" s="4">
        <f t="shared" si="38"/>
        <v>7.0685999999999991</v>
      </c>
    </row>
    <row r="189" spans="1:14" ht="38.25">
      <c r="A189" s="63">
        <v>147</v>
      </c>
      <c r="B189" s="13" t="s">
        <v>308</v>
      </c>
      <c r="C189" s="12" t="s">
        <v>23</v>
      </c>
      <c r="D189" s="35">
        <v>6</v>
      </c>
      <c r="E189" s="4">
        <f t="shared" si="36"/>
        <v>3.7060469999999999</v>
      </c>
      <c r="F189" s="3">
        <v>0.9</v>
      </c>
      <c r="G189" s="4">
        <f t="shared" si="32"/>
        <v>1.467657</v>
      </c>
      <c r="H189" s="3" t="s">
        <v>309</v>
      </c>
      <c r="I189" s="3" t="s">
        <v>23</v>
      </c>
      <c r="J189" s="2">
        <v>1</v>
      </c>
      <c r="K189" s="3">
        <v>1.9</v>
      </c>
      <c r="L189" s="4">
        <f t="shared" si="35"/>
        <v>2.2383899999999999</v>
      </c>
      <c r="M189" s="4">
        <f t="shared" si="37"/>
        <v>22.236281999999999</v>
      </c>
      <c r="N189" s="4">
        <f t="shared" si="38"/>
        <v>13.430339999999999</v>
      </c>
    </row>
    <row r="190" spans="1:14" ht="38.25">
      <c r="A190" s="63">
        <v>148</v>
      </c>
      <c r="B190" s="13" t="s">
        <v>310</v>
      </c>
      <c r="C190" s="12" t="s">
        <v>23</v>
      </c>
      <c r="D190" s="35">
        <v>6</v>
      </c>
      <c r="E190" s="4">
        <f t="shared" si="36"/>
        <v>2.5825149999999999</v>
      </c>
      <c r="F190" s="3">
        <v>0.5</v>
      </c>
      <c r="G190" s="4">
        <f t="shared" si="32"/>
        <v>0.81536500000000001</v>
      </c>
      <c r="H190" s="3" t="s">
        <v>310</v>
      </c>
      <c r="I190" s="3" t="s">
        <v>23</v>
      </c>
      <c r="J190" s="2">
        <v>1</v>
      </c>
      <c r="K190" s="3">
        <v>1.5</v>
      </c>
      <c r="L190" s="4">
        <f t="shared" si="35"/>
        <v>1.76715</v>
      </c>
      <c r="M190" s="4">
        <f t="shared" si="37"/>
        <v>15.495089999999999</v>
      </c>
      <c r="N190" s="4">
        <f t="shared" si="38"/>
        <v>10.6029</v>
      </c>
    </row>
    <row r="191" spans="1:14" ht="38.25">
      <c r="A191" s="63">
        <v>149</v>
      </c>
      <c r="B191" s="13" t="s">
        <v>311</v>
      </c>
      <c r="C191" s="12" t="s">
        <v>23</v>
      </c>
      <c r="D191" s="35">
        <v>6</v>
      </c>
      <c r="E191" s="4">
        <f t="shared" si="36"/>
        <v>2.5825149999999999</v>
      </c>
      <c r="F191" s="3">
        <v>0.5</v>
      </c>
      <c r="G191" s="4">
        <f t="shared" si="32"/>
        <v>0.81536500000000001</v>
      </c>
      <c r="H191" s="3" t="s">
        <v>311</v>
      </c>
      <c r="I191" s="3" t="s">
        <v>23</v>
      </c>
      <c r="J191" s="2">
        <v>1</v>
      </c>
      <c r="K191" s="3">
        <v>1.5</v>
      </c>
      <c r="L191" s="4">
        <f t="shared" si="35"/>
        <v>1.76715</v>
      </c>
      <c r="M191" s="4">
        <f t="shared" si="37"/>
        <v>15.495089999999999</v>
      </c>
      <c r="N191" s="4">
        <f t="shared" si="38"/>
        <v>10.6029</v>
      </c>
    </row>
    <row r="192" spans="1:14" ht="38.25">
      <c r="A192" s="3">
        <v>150</v>
      </c>
      <c r="B192" s="13" t="s">
        <v>312</v>
      </c>
      <c r="C192" s="12" t="s">
        <v>23</v>
      </c>
      <c r="D192" s="35">
        <v>5</v>
      </c>
      <c r="E192" s="4">
        <f t="shared" si="36"/>
        <v>1.504246</v>
      </c>
      <c r="F192" s="3">
        <v>0.2</v>
      </c>
      <c r="G192" s="4">
        <f t="shared" si="32"/>
        <v>0.32614600000000005</v>
      </c>
      <c r="H192" s="3" t="s">
        <v>312</v>
      </c>
      <c r="I192" s="3" t="s">
        <v>23</v>
      </c>
      <c r="J192" s="2">
        <v>1</v>
      </c>
      <c r="K192" s="3">
        <v>1</v>
      </c>
      <c r="L192" s="4">
        <f t="shared" si="35"/>
        <v>1.1780999999999999</v>
      </c>
      <c r="M192" s="4">
        <f t="shared" si="37"/>
        <v>7.5212300000000001</v>
      </c>
      <c r="N192" s="4">
        <f t="shared" si="38"/>
        <v>5.8904999999999994</v>
      </c>
    </row>
    <row r="193" spans="1:14" ht="38.25">
      <c r="A193" s="3">
        <v>151</v>
      </c>
      <c r="B193" s="13" t="s">
        <v>313</v>
      </c>
      <c r="C193" s="12" t="s">
        <v>23</v>
      </c>
      <c r="D193" s="35">
        <v>1</v>
      </c>
      <c r="E193" s="4">
        <f t="shared" si="36"/>
        <v>3.0264709999999999</v>
      </c>
      <c r="F193" s="3">
        <v>0.7</v>
      </c>
      <c r="G193" s="4">
        <f t="shared" si="32"/>
        <v>1.1415109999999999</v>
      </c>
      <c r="H193" s="3" t="s">
        <v>313</v>
      </c>
      <c r="I193" s="3" t="s">
        <v>23</v>
      </c>
      <c r="J193" s="2">
        <v>1</v>
      </c>
      <c r="K193" s="3">
        <v>1.6</v>
      </c>
      <c r="L193" s="4">
        <f t="shared" si="35"/>
        <v>1.88496</v>
      </c>
      <c r="M193" s="4">
        <f t="shared" si="37"/>
        <v>3.0264709999999999</v>
      </c>
      <c r="N193" s="4">
        <f t="shared" si="38"/>
        <v>1.88496</v>
      </c>
    </row>
    <row r="194" spans="1:14" ht="38.25">
      <c r="A194" s="63">
        <v>152</v>
      </c>
      <c r="B194" s="13" t="s">
        <v>314</v>
      </c>
      <c r="C194" s="12" t="s">
        <v>23</v>
      </c>
      <c r="D194" s="35">
        <v>260</v>
      </c>
      <c r="E194" s="4">
        <f t="shared" si="36"/>
        <v>0.39869300000000002</v>
      </c>
      <c r="F194" s="3">
        <v>0.1</v>
      </c>
      <c r="G194" s="4">
        <f t="shared" si="32"/>
        <v>0.16307300000000002</v>
      </c>
      <c r="H194" s="3" t="s">
        <v>314</v>
      </c>
      <c r="I194" s="3" t="s">
        <v>23</v>
      </c>
      <c r="J194" s="2">
        <v>1</v>
      </c>
      <c r="K194" s="3">
        <v>0.2</v>
      </c>
      <c r="L194" s="4">
        <f t="shared" si="35"/>
        <v>0.23562</v>
      </c>
      <c r="M194" s="4">
        <f t="shared" si="37"/>
        <v>103.66018000000001</v>
      </c>
      <c r="N194" s="4">
        <f t="shared" si="38"/>
        <v>61.261200000000002</v>
      </c>
    </row>
    <row r="195" spans="1:14" ht="28.5" customHeight="1">
      <c r="A195" s="63">
        <v>153</v>
      </c>
      <c r="B195" s="13" t="s">
        <v>315</v>
      </c>
      <c r="C195" s="12" t="s">
        <v>23</v>
      </c>
      <c r="D195" s="35">
        <v>1290</v>
      </c>
      <c r="E195" s="4">
        <f t="shared" si="36"/>
        <v>2.4101369999999998</v>
      </c>
      <c r="F195" s="3">
        <v>0.9</v>
      </c>
      <c r="G195" s="4">
        <f t="shared" si="32"/>
        <v>1.467657</v>
      </c>
      <c r="H195" s="3" t="s">
        <v>316</v>
      </c>
      <c r="I195" s="3" t="s">
        <v>23</v>
      </c>
      <c r="J195" s="2">
        <v>1</v>
      </c>
      <c r="K195" s="3">
        <v>0.8</v>
      </c>
      <c r="L195" s="4">
        <f t="shared" si="35"/>
        <v>0.94247999999999998</v>
      </c>
      <c r="M195" s="4">
        <f t="shared" si="37"/>
        <v>3109.0767299999998</v>
      </c>
      <c r="N195" s="4">
        <f t="shared" si="38"/>
        <v>1215.7991999999999</v>
      </c>
    </row>
    <row r="196" spans="1:14" ht="51">
      <c r="A196" s="63">
        <v>154</v>
      </c>
      <c r="B196" s="13" t="s">
        <v>317</v>
      </c>
      <c r="C196" s="12" t="s">
        <v>23</v>
      </c>
      <c r="D196" s="35">
        <v>117</v>
      </c>
      <c r="E196" s="4">
        <f t="shared" si="36"/>
        <v>1.785129</v>
      </c>
      <c r="F196" s="3">
        <v>0.3</v>
      </c>
      <c r="G196" s="4">
        <f t="shared" si="32"/>
        <v>0.48921899999999996</v>
      </c>
      <c r="H196" s="3" t="s">
        <v>317</v>
      </c>
      <c r="I196" s="3" t="s">
        <v>23</v>
      </c>
      <c r="J196" s="2">
        <v>1</v>
      </c>
      <c r="K196" s="3">
        <v>1.1000000000000001</v>
      </c>
      <c r="L196" s="4">
        <f t="shared" si="35"/>
        <v>1.2959100000000001</v>
      </c>
      <c r="M196" s="4">
        <f t="shared" si="37"/>
        <v>208.86009300000001</v>
      </c>
      <c r="N196" s="4">
        <f t="shared" si="38"/>
        <v>151.62147000000002</v>
      </c>
    </row>
    <row r="197" spans="1:14" ht="38.25">
      <c r="A197" s="63">
        <v>155</v>
      </c>
      <c r="B197" s="13" t="s">
        <v>318</v>
      </c>
      <c r="C197" s="12" t="s">
        <v>23</v>
      </c>
      <c r="D197" s="35">
        <v>137</v>
      </c>
      <c r="E197" s="4">
        <f t="shared" si="36"/>
        <v>2.1701799999999998</v>
      </c>
      <c r="F197" s="3">
        <v>0.5</v>
      </c>
      <c r="G197" s="4">
        <f t="shared" si="32"/>
        <v>0.81536500000000001</v>
      </c>
      <c r="H197" s="3" t="s">
        <v>318</v>
      </c>
      <c r="I197" s="3" t="s">
        <v>23</v>
      </c>
      <c r="J197" s="2">
        <v>1</v>
      </c>
      <c r="K197" s="3">
        <v>1.1499999999999999</v>
      </c>
      <c r="L197" s="4">
        <f t="shared" si="35"/>
        <v>1.3548149999999999</v>
      </c>
      <c r="M197" s="4">
        <f t="shared" si="37"/>
        <v>297.31465999999995</v>
      </c>
      <c r="N197" s="4">
        <f t="shared" si="38"/>
        <v>185.60965499999998</v>
      </c>
    </row>
    <row r="198" spans="1:14" ht="38.25">
      <c r="A198" s="63">
        <v>156</v>
      </c>
      <c r="B198" s="13" t="s">
        <v>319</v>
      </c>
      <c r="C198" s="12" t="s">
        <v>23</v>
      </c>
      <c r="D198" s="35">
        <v>117</v>
      </c>
      <c r="E198" s="4">
        <f t="shared" si="36"/>
        <v>1.889297</v>
      </c>
      <c r="F198" s="3">
        <v>0.4</v>
      </c>
      <c r="G198" s="4">
        <f t="shared" si="32"/>
        <v>0.65229200000000009</v>
      </c>
      <c r="H198" s="3" t="s">
        <v>320</v>
      </c>
      <c r="I198" s="3" t="s">
        <v>23</v>
      </c>
      <c r="J198" s="2">
        <v>1</v>
      </c>
      <c r="K198" s="3">
        <v>1.05</v>
      </c>
      <c r="L198" s="4">
        <f t="shared" si="35"/>
        <v>1.2370049999999999</v>
      </c>
      <c r="M198" s="4">
        <f t="shared" si="37"/>
        <v>221.04774900000001</v>
      </c>
      <c r="N198" s="4">
        <f t="shared" si="38"/>
        <v>144.72958499999999</v>
      </c>
    </row>
    <row r="199" spans="1:14" ht="38.25">
      <c r="A199" s="63">
        <v>157</v>
      </c>
      <c r="B199" s="13" t="s">
        <v>321</v>
      </c>
      <c r="C199" s="12" t="s">
        <v>23</v>
      </c>
      <c r="D199" s="35">
        <v>6</v>
      </c>
      <c r="E199" s="4">
        <f t="shared" si="36"/>
        <v>33.397698800000001</v>
      </c>
      <c r="F199" s="3">
        <v>8.56</v>
      </c>
      <c r="G199" s="4">
        <f t="shared" si="32"/>
        <v>13.959048800000001</v>
      </c>
      <c r="H199" s="3" t="s">
        <v>321</v>
      </c>
      <c r="I199" s="3" t="s">
        <v>23</v>
      </c>
      <c r="J199" s="2">
        <v>1</v>
      </c>
      <c r="K199" s="3">
        <v>16.5</v>
      </c>
      <c r="L199" s="4">
        <f t="shared" si="35"/>
        <v>19.438649999999999</v>
      </c>
      <c r="M199" s="4">
        <f t="shared" si="37"/>
        <v>200.3861928</v>
      </c>
      <c r="N199" s="4">
        <f t="shared" si="38"/>
        <v>116.6319</v>
      </c>
    </row>
    <row r="200" spans="1:14" ht="30.75" customHeight="1">
      <c r="A200" s="63">
        <v>158</v>
      </c>
      <c r="B200" s="13" t="s">
        <v>322</v>
      </c>
      <c r="C200" s="12" t="s">
        <v>23</v>
      </c>
      <c r="D200" s="35">
        <v>3</v>
      </c>
      <c r="E200" s="4">
        <f t="shared" si="36"/>
        <v>16.673552600000001</v>
      </c>
      <c r="F200" s="3">
        <v>4.12</v>
      </c>
      <c r="G200" s="4">
        <f t="shared" si="32"/>
        <v>6.7186076000000003</v>
      </c>
      <c r="H200" s="3" t="s">
        <v>322</v>
      </c>
      <c r="I200" s="3" t="s">
        <v>23</v>
      </c>
      <c r="J200" s="2">
        <v>1</v>
      </c>
      <c r="K200" s="3">
        <v>8.4499999999999993</v>
      </c>
      <c r="L200" s="4">
        <f t="shared" si="35"/>
        <v>9.9549449999999986</v>
      </c>
      <c r="M200" s="4">
        <f t="shared" si="37"/>
        <v>50.020657800000002</v>
      </c>
      <c r="N200" s="4">
        <f t="shared" si="38"/>
        <v>29.864834999999996</v>
      </c>
    </row>
    <row r="201" spans="1:14" ht="38.25">
      <c r="A201" s="63">
        <v>159</v>
      </c>
      <c r="B201" s="13" t="s">
        <v>323</v>
      </c>
      <c r="C201" s="12" t="s">
        <v>23</v>
      </c>
      <c r="D201" s="35">
        <v>3</v>
      </c>
      <c r="E201" s="4">
        <f t="shared" si="36"/>
        <v>15.148851599999999</v>
      </c>
      <c r="F201" s="3">
        <v>3.12</v>
      </c>
      <c r="G201" s="4">
        <f t="shared" si="32"/>
        <v>5.0878776000000006</v>
      </c>
      <c r="H201" s="3" t="s">
        <v>323</v>
      </c>
      <c r="I201" s="3" t="s">
        <v>23</v>
      </c>
      <c r="J201" s="2">
        <v>1</v>
      </c>
      <c r="K201" s="3">
        <v>8.5399999999999991</v>
      </c>
      <c r="L201" s="4">
        <f t="shared" si="35"/>
        <v>10.060973999999998</v>
      </c>
      <c r="M201" s="4">
        <f t="shared" si="37"/>
        <v>45.446554799999994</v>
      </c>
      <c r="N201" s="4">
        <f t="shared" si="38"/>
        <v>30.182921999999994</v>
      </c>
    </row>
    <row r="202" spans="1:14" ht="38.25">
      <c r="A202" s="63">
        <v>160</v>
      </c>
      <c r="B202" s="13" t="s">
        <v>324</v>
      </c>
      <c r="C202" s="12" t="s">
        <v>23</v>
      </c>
      <c r="D202" s="35">
        <v>3</v>
      </c>
      <c r="E202" s="4">
        <f t="shared" si="36"/>
        <v>47.699643500000001</v>
      </c>
      <c r="F202" s="3">
        <v>8.9499999999999993</v>
      </c>
      <c r="G202" s="4">
        <f t="shared" si="32"/>
        <v>14.5950335</v>
      </c>
      <c r="H202" s="3" t="s">
        <v>324</v>
      </c>
      <c r="I202" s="3" t="s">
        <v>23</v>
      </c>
      <c r="J202" s="2">
        <v>1</v>
      </c>
      <c r="K202" s="3">
        <v>28.1</v>
      </c>
      <c r="L202" s="4">
        <f t="shared" si="35"/>
        <v>33.104610000000001</v>
      </c>
      <c r="M202" s="4">
        <f t="shared" si="37"/>
        <v>143.09893049999999</v>
      </c>
      <c r="N202" s="4">
        <f t="shared" si="38"/>
        <v>99.313829999999996</v>
      </c>
    </row>
    <row r="203" spans="1:14" ht="28.5" customHeight="1">
      <c r="A203" s="63">
        <v>161</v>
      </c>
      <c r="B203" s="13" t="s">
        <v>325</v>
      </c>
      <c r="C203" s="12" t="s">
        <v>23</v>
      </c>
      <c r="D203" s="35">
        <v>3</v>
      </c>
      <c r="E203" s="4">
        <f t="shared" si="36"/>
        <v>2.7146451000000003</v>
      </c>
      <c r="F203" s="3">
        <v>0.87</v>
      </c>
      <c r="G203" s="4">
        <f t="shared" si="32"/>
        <v>1.4187350999999999</v>
      </c>
      <c r="H203" s="3" t="s">
        <v>326</v>
      </c>
      <c r="I203" s="3" t="s">
        <v>23</v>
      </c>
      <c r="J203" s="2">
        <v>1</v>
      </c>
      <c r="K203" s="3">
        <v>1.1000000000000001</v>
      </c>
      <c r="L203" s="4">
        <f t="shared" si="35"/>
        <v>1.2959100000000001</v>
      </c>
      <c r="M203" s="4">
        <f t="shared" si="37"/>
        <v>8.1439353000000008</v>
      </c>
      <c r="N203" s="4">
        <f t="shared" si="38"/>
        <v>3.8877300000000004</v>
      </c>
    </row>
    <row r="204" spans="1:14" ht="28.5" customHeight="1">
      <c r="A204" s="63">
        <v>162</v>
      </c>
      <c r="B204" s="13" t="s">
        <v>327</v>
      </c>
      <c r="C204" s="12" t="s">
        <v>149</v>
      </c>
      <c r="D204" s="35">
        <v>50</v>
      </c>
      <c r="E204" s="4">
        <f t="shared" si="36"/>
        <v>9.604589999999999E-2</v>
      </c>
      <c r="F204" s="3">
        <v>0.03</v>
      </c>
      <c r="G204" s="4">
        <f t="shared" si="32"/>
        <v>4.8921899999999997E-2</v>
      </c>
      <c r="H204" s="3" t="s">
        <v>328</v>
      </c>
      <c r="I204" s="3" t="s">
        <v>149</v>
      </c>
      <c r="J204" s="2">
        <v>1</v>
      </c>
      <c r="K204" s="3">
        <v>0.04</v>
      </c>
      <c r="L204" s="4">
        <f t="shared" si="35"/>
        <v>4.7123999999999999E-2</v>
      </c>
      <c r="M204" s="4">
        <f t="shared" si="37"/>
        <v>4.8022949999999991</v>
      </c>
      <c r="N204" s="4">
        <f t="shared" si="38"/>
        <v>2.3561999999999999</v>
      </c>
    </row>
    <row r="205" spans="1:14" ht="28.5" customHeight="1">
      <c r="A205" s="63">
        <v>163</v>
      </c>
      <c r="B205" s="13" t="s">
        <v>329</v>
      </c>
      <c r="C205" s="12" t="s">
        <v>149</v>
      </c>
      <c r="D205" s="35">
        <v>500</v>
      </c>
      <c r="E205" s="4">
        <f t="shared" si="36"/>
        <v>0.10330059999999999</v>
      </c>
      <c r="F205" s="3">
        <v>0.02</v>
      </c>
      <c r="G205" s="4">
        <f t="shared" si="32"/>
        <v>3.2614600000000001E-2</v>
      </c>
      <c r="H205" s="3" t="s">
        <v>330</v>
      </c>
      <c r="I205" s="3" t="s">
        <v>149</v>
      </c>
      <c r="J205" s="2">
        <v>1</v>
      </c>
      <c r="K205" s="3">
        <v>0.06</v>
      </c>
      <c r="L205" s="4">
        <f t="shared" si="35"/>
        <v>7.0685999999999999E-2</v>
      </c>
      <c r="M205" s="4">
        <f t="shared" si="37"/>
        <v>51.650299999999994</v>
      </c>
      <c r="N205" s="4">
        <f t="shared" si="38"/>
        <v>35.342999999999996</v>
      </c>
    </row>
    <row r="206" spans="1:14" ht="28.5" customHeight="1">
      <c r="A206" s="63">
        <v>164</v>
      </c>
      <c r="B206" s="13" t="s">
        <v>331</v>
      </c>
      <c r="C206" s="12" t="s">
        <v>149</v>
      </c>
      <c r="D206" s="35">
        <v>300</v>
      </c>
      <c r="E206" s="4">
        <f t="shared" si="36"/>
        <v>0.1313889</v>
      </c>
      <c r="F206" s="3">
        <v>0.03</v>
      </c>
      <c r="G206" s="4">
        <f t="shared" si="32"/>
        <v>4.8921899999999997E-2</v>
      </c>
      <c r="H206" s="3" t="s">
        <v>332</v>
      </c>
      <c r="I206" s="3" t="s">
        <v>149</v>
      </c>
      <c r="J206" s="2">
        <v>1</v>
      </c>
      <c r="K206" s="3">
        <v>7.0000000000000007E-2</v>
      </c>
      <c r="L206" s="4">
        <f t="shared" si="35"/>
        <v>8.2466999999999999E-2</v>
      </c>
      <c r="M206" s="4">
        <f t="shared" si="37"/>
        <v>39.416670000000003</v>
      </c>
      <c r="N206" s="4">
        <f t="shared" si="38"/>
        <v>24.740099999999998</v>
      </c>
    </row>
    <row r="207" spans="1:14" ht="28.5" customHeight="1">
      <c r="A207" s="63">
        <v>165</v>
      </c>
      <c r="B207" s="13" t="s">
        <v>333</v>
      </c>
      <c r="C207" s="12" t="s">
        <v>149</v>
      </c>
      <c r="D207" s="35">
        <v>400</v>
      </c>
      <c r="E207" s="4">
        <f t="shared" si="36"/>
        <v>0.25825149999999997</v>
      </c>
      <c r="F207" s="3">
        <v>0.05</v>
      </c>
      <c r="G207" s="4">
        <f t="shared" si="32"/>
        <v>8.1536500000000012E-2</v>
      </c>
      <c r="H207" s="3" t="s">
        <v>334</v>
      </c>
      <c r="I207" s="3" t="s">
        <v>149</v>
      </c>
      <c r="J207" s="2">
        <v>1</v>
      </c>
      <c r="K207" s="3">
        <v>0.15</v>
      </c>
      <c r="L207" s="4">
        <f t="shared" si="35"/>
        <v>0.17671499999999998</v>
      </c>
      <c r="M207" s="4">
        <f t="shared" si="37"/>
        <v>103.30059999999999</v>
      </c>
      <c r="N207" s="4">
        <f t="shared" si="38"/>
        <v>70.685999999999993</v>
      </c>
    </row>
    <row r="208" spans="1:14" ht="28.5" customHeight="1">
      <c r="A208" s="63">
        <v>166</v>
      </c>
      <c r="B208" s="13" t="s">
        <v>335</v>
      </c>
      <c r="C208" s="12" t="s">
        <v>23</v>
      </c>
      <c r="D208" s="35">
        <v>5000</v>
      </c>
      <c r="E208" s="4">
        <f t="shared" si="36"/>
        <v>3.6334999999999996E-3</v>
      </c>
      <c r="F208" s="3">
        <v>1E-3</v>
      </c>
      <c r="G208" s="4">
        <f t="shared" si="32"/>
        <v>1.6307299999999999E-3</v>
      </c>
      <c r="H208" s="3" t="s">
        <v>336</v>
      </c>
      <c r="I208" s="3" t="s">
        <v>23</v>
      </c>
      <c r="J208" s="2">
        <v>1</v>
      </c>
      <c r="K208" s="3">
        <v>1.6999999999999999E-3</v>
      </c>
      <c r="L208" s="29">
        <f t="shared" si="35"/>
        <v>2.0027699999999996E-3</v>
      </c>
      <c r="M208" s="4">
        <f t="shared" si="37"/>
        <v>18.167499999999997</v>
      </c>
      <c r="N208" s="4">
        <f t="shared" si="38"/>
        <v>10.013849999999998</v>
      </c>
    </row>
    <row r="209" spans="1:17" ht="28.5" customHeight="1">
      <c r="A209" s="3">
        <v>167</v>
      </c>
      <c r="B209" s="13" t="s">
        <v>337</v>
      </c>
      <c r="C209" s="12" t="s">
        <v>23</v>
      </c>
      <c r="D209" s="35">
        <v>5000</v>
      </c>
      <c r="E209" s="4">
        <f t="shared" si="36"/>
        <v>1.9934649999999998E-3</v>
      </c>
      <c r="F209" s="3">
        <v>5.0000000000000001E-4</v>
      </c>
      <c r="G209" s="4">
        <f t="shared" si="32"/>
        <v>8.1536499999999997E-4</v>
      </c>
      <c r="H209" s="3" t="s">
        <v>338</v>
      </c>
      <c r="I209" s="3" t="s">
        <v>23</v>
      </c>
      <c r="J209" s="2">
        <v>1</v>
      </c>
      <c r="K209" s="3">
        <v>1E-3</v>
      </c>
      <c r="L209" s="29">
        <f t="shared" si="35"/>
        <v>1.1780999999999999E-3</v>
      </c>
      <c r="M209" s="4">
        <f t="shared" si="37"/>
        <v>9.9673249999999989</v>
      </c>
      <c r="N209" s="4">
        <f t="shared" si="38"/>
        <v>5.8904999999999994</v>
      </c>
    </row>
    <row r="210" spans="1:17" ht="28.5" customHeight="1">
      <c r="A210" s="3">
        <v>168</v>
      </c>
      <c r="B210" s="13" t="s">
        <v>339</v>
      </c>
      <c r="C210" s="12" t="s">
        <v>23</v>
      </c>
      <c r="D210" s="35">
        <v>126</v>
      </c>
      <c r="E210" s="4">
        <f t="shared" si="36"/>
        <v>6.6356365999999998</v>
      </c>
      <c r="F210" s="3">
        <v>1.42</v>
      </c>
      <c r="G210" s="4">
        <f t="shared" si="32"/>
        <v>2.3156365999999999</v>
      </c>
      <c r="H210" s="3" t="s">
        <v>340</v>
      </c>
      <c r="I210" s="3" t="s">
        <v>23</v>
      </c>
      <c r="J210" s="2">
        <v>1</v>
      </c>
      <c r="K210" s="3">
        <v>5.0999999999999996</v>
      </c>
      <c r="L210" s="4">
        <v>4.32</v>
      </c>
      <c r="M210" s="4">
        <f t="shared" si="37"/>
        <v>836.09021159999998</v>
      </c>
      <c r="N210" s="4">
        <f t="shared" si="38"/>
        <v>544.32000000000005</v>
      </c>
    </row>
    <row r="211" spans="1:17" ht="42.75">
      <c r="A211" s="63">
        <v>169</v>
      </c>
      <c r="B211" s="13" t="s">
        <v>341</v>
      </c>
      <c r="C211" s="12" t="s">
        <v>23</v>
      </c>
      <c r="D211" s="35">
        <v>3</v>
      </c>
      <c r="E211" s="2">
        <f t="shared" si="36"/>
        <v>1264.2318496</v>
      </c>
      <c r="F211" s="3">
        <v>19.52</v>
      </c>
      <c r="G211" s="4">
        <f t="shared" si="32"/>
        <v>31.831849599999998</v>
      </c>
      <c r="H211" s="3" t="s">
        <v>342</v>
      </c>
      <c r="I211" s="3" t="s">
        <v>23</v>
      </c>
      <c r="J211" s="2">
        <v>3</v>
      </c>
      <c r="K211" s="3">
        <v>1251</v>
      </c>
      <c r="L211" s="4">
        <v>1232.4000000000001</v>
      </c>
      <c r="M211" s="4">
        <f t="shared" si="37"/>
        <v>3792.6955488000003</v>
      </c>
      <c r="N211" s="4">
        <f t="shared" si="38"/>
        <v>3697.2000000000003</v>
      </c>
      <c r="Q211" s="66"/>
    </row>
    <row r="212" spans="1:17" ht="18" customHeight="1">
      <c r="A212" s="61"/>
      <c r="B212" s="62" t="s">
        <v>24</v>
      </c>
      <c r="C212" s="12"/>
      <c r="D212" s="35"/>
      <c r="E212" s="2"/>
      <c r="F212" s="3"/>
      <c r="G212" s="4"/>
      <c r="H212" s="3"/>
      <c r="I212" s="3"/>
      <c r="J212" s="2"/>
      <c r="K212" s="3"/>
      <c r="L212" s="4"/>
      <c r="M212" s="19">
        <f>SUM(M155:M211)</f>
        <v>10857.791436599999</v>
      </c>
      <c r="N212" s="19">
        <f>SUM(N155:N211)</f>
        <v>7428.7250071999997</v>
      </c>
    </row>
    <row r="213" spans="1:17" ht="7.5" customHeight="1">
      <c r="A213" s="63"/>
      <c r="B213" s="64"/>
      <c r="C213" s="12"/>
      <c r="D213" s="35"/>
      <c r="E213" s="2"/>
      <c r="F213" s="3"/>
      <c r="G213" s="4"/>
      <c r="H213" s="3"/>
      <c r="I213" s="3"/>
      <c r="J213" s="2"/>
      <c r="K213" s="3"/>
      <c r="L213" s="4"/>
      <c r="M213" s="19"/>
      <c r="N213" s="19"/>
    </row>
    <row r="214" spans="1:17" ht="18" customHeight="1">
      <c r="A214" s="63"/>
      <c r="B214" s="128" t="s">
        <v>344</v>
      </c>
      <c r="C214" s="129"/>
      <c r="D214" s="130"/>
      <c r="E214" s="2"/>
      <c r="F214" s="3"/>
      <c r="G214" s="4"/>
      <c r="H214" s="3"/>
      <c r="I214" s="3"/>
      <c r="J214" s="2"/>
      <c r="K214" s="3"/>
      <c r="L214" s="4"/>
      <c r="M214" s="19"/>
      <c r="N214" s="19"/>
    </row>
    <row r="215" spans="1:17" ht="28.5">
      <c r="A215" s="63">
        <v>170</v>
      </c>
      <c r="B215" s="13" t="s">
        <v>345</v>
      </c>
      <c r="C215" s="12" t="s">
        <v>149</v>
      </c>
      <c r="D215" s="35">
        <v>62</v>
      </c>
      <c r="E215" s="2">
        <f t="shared" ref="E215:E278" si="39">+G215+L215</f>
        <v>6.4345865</v>
      </c>
      <c r="F215" s="3">
        <v>1.1499999999999999</v>
      </c>
      <c r="G215" s="4">
        <f t="shared" si="32"/>
        <v>1.8753394999999999</v>
      </c>
      <c r="H215" s="3" t="s">
        <v>346</v>
      </c>
      <c r="I215" s="3" t="s">
        <v>149</v>
      </c>
      <c r="J215" s="2">
        <v>1</v>
      </c>
      <c r="K215" s="3">
        <v>3.87</v>
      </c>
      <c r="L215" s="4">
        <f>+K215*J215*1.1781</f>
        <v>4.559247</v>
      </c>
      <c r="M215" s="4">
        <f>+E215*D215</f>
        <v>398.94436300000001</v>
      </c>
      <c r="N215" s="4">
        <f>+L215*D215</f>
        <v>282.673314</v>
      </c>
    </row>
    <row r="216" spans="1:17" ht="28.5">
      <c r="A216" s="63">
        <v>171</v>
      </c>
      <c r="B216" s="13" t="s">
        <v>347</v>
      </c>
      <c r="C216" s="12" t="s">
        <v>149</v>
      </c>
      <c r="D216" s="35">
        <v>78.5</v>
      </c>
      <c r="E216" s="2">
        <f t="shared" si="39"/>
        <v>5.8291935000000006</v>
      </c>
      <c r="F216" s="3">
        <v>0.95</v>
      </c>
      <c r="G216" s="4">
        <f t="shared" si="32"/>
        <v>1.5491934999999999</v>
      </c>
      <c r="H216" s="3" t="s">
        <v>348</v>
      </c>
      <c r="I216" s="3" t="s">
        <v>149</v>
      </c>
      <c r="J216" s="2">
        <v>1</v>
      </c>
      <c r="K216" s="3">
        <v>2.65</v>
      </c>
      <c r="L216" s="4">
        <v>4.28</v>
      </c>
      <c r="M216" s="4">
        <f>+E216*D216</f>
        <v>457.59168975000006</v>
      </c>
      <c r="N216" s="4">
        <f t="shared" ref="N216:N223" si="40">+L216*D216</f>
        <v>335.98</v>
      </c>
    </row>
    <row r="217" spans="1:17" ht="38.25">
      <c r="A217" s="63">
        <v>172</v>
      </c>
      <c r="B217" s="13" t="s">
        <v>349</v>
      </c>
      <c r="C217" s="12" t="s">
        <v>23</v>
      </c>
      <c r="D217" s="35">
        <v>6</v>
      </c>
      <c r="E217" s="2">
        <f t="shared" si="39"/>
        <v>3.2687350999999998</v>
      </c>
      <c r="F217" s="3">
        <v>0.87</v>
      </c>
      <c r="G217" s="4">
        <f t="shared" si="32"/>
        <v>1.4187350999999999</v>
      </c>
      <c r="H217" s="3" t="s">
        <v>350</v>
      </c>
      <c r="I217" s="3" t="s">
        <v>23</v>
      </c>
      <c r="J217" s="2">
        <v>1</v>
      </c>
      <c r="K217" s="3">
        <v>1.25</v>
      </c>
      <c r="L217" s="4">
        <v>1.85</v>
      </c>
      <c r="M217" s="4">
        <f t="shared" ref="M217:M224" si="41">+E217*D217</f>
        <v>19.612410599999997</v>
      </c>
      <c r="N217" s="4">
        <f t="shared" si="40"/>
        <v>11.100000000000001</v>
      </c>
    </row>
    <row r="218" spans="1:17" ht="18" customHeight="1">
      <c r="A218" s="63">
        <v>173</v>
      </c>
      <c r="B218" s="13" t="s">
        <v>351</v>
      </c>
      <c r="C218" s="12" t="s">
        <v>23</v>
      </c>
      <c r="D218" s="35">
        <v>1</v>
      </c>
      <c r="E218" s="2">
        <f t="shared" si="39"/>
        <v>2.7655542</v>
      </c>
      <c r="F218" s="3">
        <v>0.54</v>
      </c>
      <c r="G218" s="4">
        <f t="shared" si="32"/>
        <v>0.8805942000000001</v>
      </c>
      <c r="H218" s="3" t="s">
        <v>352</v>
      </c>
      <c r="I218" s="3" t="s">
        <v>23</v>
      </c>
      <c r="J218" s="2">
        <v>1</v>
      </c>
      <c r="K218" s="3">
        <v>1.6</v>
      </c>
      <c r="L218" s="4">
        <f t="shared" ref="L218:L279" si="42">+K218*J218*1.1781</f>
        <v>1.88496</v>
      </c>
      <c r="M218" s="4">
        <f t="shared" si="41"/>
        <v>2.7655542</v>
      </c>
      <c r="N218" s="4">
        <f t="shared" si="40"/>
        <v>1.88496</v>
      </c>
    </row>
    <row r="219" spans="1:17" ht="18" customHeight="1">
      <c r="A219" s="63">
        <v>174</v>
      </c>
      <c r="B219" s="13" t="s">
        <v>353</v>
      </c>
      <c r="C219" s="12" t="s">
        <v>23</v>
      </c>
      <c r="D219" s="35">
        <v>6</v>
      </c>
      <c r="E219" s="2">
        <f t="shared" si="39"/>
        <v>65.572114599999992</v>
      </c>
      <c r="F219" s="3">
        <v>7.52</v>
      </c>
      <c r="G219" s="4">
        <f t="shared" si="32"/>
        <v>12.263089599999999</v>
      </c>
      <c r="H219" s="3" t="s">
        <v>354</v>
      </c>
      <c r="I219" s="3" t="s">
        <v>23</v>
      </c>
      <c r="J219" s="2">
        <v>1</v>
      </c>
      <c r="K219" s="3">
        <v>45.25</v>
      </c>
      <c r="L219" s="4">
        <f t="shared" si="42"/>
        <v>53.309024999999998</v>
      </c>
      <c r="M219" s="4">
        <f t="shared" si="41"/>
        <v>393.43268759999995</v>
      </c>
      <c r="N219" s="4">
        <f t="shared" si="40"/>
        <v>319.85415</v>
      </c>
    </row>
    <row r="220" spans="1:17" ht="28.5">
      <c r="A220" s="63">
        <v>175</v>
      </c>
      <c r="B220" s="13" t="s">
        <v>355</v>
      </c>
      <c r="C220" s="12" t="s">
        <v>23</v>
      </c>
      <c r="D220" s="35">
        <v>12</v>
      </c>
      <c r="E220" s="2">
        <f t="shared" si="39"/>
        <v>2.7409355</v>
      </c>
      <c r="F220" s="3">
        <v>0.85</v>
      </c>
      <c r="G220" s="4">
        <f t="shared" ref="G220:G283" si="43">+F220*1.63073</f>
        <v>1.3861204999999999</v>
      </c>
      <c r="H220" s="3" t="s">
        <v>356</v>
      </c>
      <c r="I220" s="3" t="s">
        <v>23</v>
      </c>
      <c r="J220" s="2">
        <v>1</v>
      </c>
      <c r="K220" s="3">
        <v>1.1499999999999999</v>
      </c>
      <c r="L220" s="4">
        <f t="shared" si="42"/>
        <v>1.3548149999999999</v>
      </c>
      <c r="M220" s="4">
        <f t="shared" si="41"/>
        <v>32.891226000000003</v>
      </c>
      <c r="N220" s="4">
        <f t="shared" si="40"/>
        <v>16.257779999999997</v>
      </c>
    </row>
    <row r="221" spans="1:17" ht="28.5">
      <c r="A221" s="63">
        <v>176</v>
      </c>
      <c r="B221" s="13" t="s">
        <v>357</v>
      </c>
      <c r="C221" s="12" t="s">
        <v>23</v>
      </c>
      <c r="D221" s="35">
        <v>5</v>
      </c>
      <c r="E221" s="2">
        <f t="shared" si="39"/>
        <v>4.7306153999999996</v>
      </c>
      <c r="F221" s="3">
        <v>1.68</v>
      </c>
      <c r="G221" s="4">
        <f t="shared" si="43"/>
        <v>2.7396264000000001</v>
      </c>
      <c r="H221" s="3" t="s">
        <v>82</v>
      </c>
      <c r="I221" s="3" t="s">
        <v>23</v>
      </c>
      <c r="J221" s="2">
        <v>1</v>
      </c>
      <c r="K221" s="3">
        <v>1.69</v>
      </c>
      <c r="L221" s="4">
        <f t="shared" si="42"/>
        <v>1.9909889999999999</v>
      </c>
      <c r="M221" s="4">
        <f t="shared" si="41"/>
        <v>23.653076999999996</v>
      </c>
      <c r="N221" s="4">
        <f t="shared" si="40"/>
        <v>9.9549449999999986</v>
      </c>
    </row>
    <row r="222" spans="1:17" ht="18" customHeight="1">
      <c r="A222" s="63">
        <v>177</v>
      </c>
      <c r="B222" s="13" t="s">
        <v>358</v>
      </c>
      <c r="C222" s="12" t="s">
        <v>23</v>
      </c>
      <c r="D222" s="35">
        <v>15</v>
      </c>
      <c r="E222" s="2">
        <f t="shared" si="39"/>
        <v>0.44308859999999994</v>
      </c>
      <c r="F222" s="3">
        <v>0.12</v>
      </c>
      <c r="G222" s="4">
        <f t="shared" si="43"/>
        <v>0.19568759999999999</v>
      </c>
      <c r="H222" s="3" t="s">
        <v>359</v>
      </c>
      <c r="I222" s="3" t="s">
        <v>23</v>
      </c>
      <c r="J222" s="2">
        <v>1</v>
      </c>
      <c r="K222" s="3">
        <v>0.21</v>
      </c>
      <c r="L222" s="4">
        <f t="shared" si="42"/>
        <v>0.24740099999999998</v>
      </c>
      <c r="M222" s="4">
        <f t="shared" si="41"/>
        <v>6.6463289999999988</v>
      </c>
      <c r="N222" s="4">
        <f t="shared" si="40"/>
        <v>3.7110149999999997</v>
      </c>
    </row>
    <row r="223" spans="1:17" ht="28.5">
      <c r="A223" s="63">
        <v>178</v>
      </c>
      <c r="B223" s="13" t="s">
        <v>360</v>
      </c>
      <c r="C223" s="12" t="s">
        <v>21</v>
      </c>
      <c r="D223" s="35">
        <v>8</v>
      </c>
      <c r="E223" s="2">
        <f t="shared" si="39"/>
        <v>5.0496249000000004</v>
      </c>
      <c r="F223" s="3">
        <v>2.58</v>
      </c>
      <c r="G223" s="4">
        <f t="shared" si="43"/>
        <v>4.2072834000000006</v>
      </c>
      <c r="H223" s="3" t="s">
        <v>204</v>
      </c>
      <c r="I223" s="3" t="s">
        <v>28</v>
      </c>
      <c r="J223" s="2">
        <v>0.1</v>
      </c>
      <c r="K223" s="3">
        <v>7.15</v>
      </c>
      <c r="L223" s="4">
        <f t="shared" si="42"/>
        <v>0.84234150000000008</v>
      </c>
      <c r="M223" s="4">
        <f t="shared" si="41"/>
        <v>40.396999200000003</v>
      </c>
      <c r="N223" s="4">
        <f t="shared" si="40"/>
        <v>6.7387320000000006</v>
      </c>
    </row>
    <row r="224" spans="1:17" ht="18" customHeight="1">
      <c r="A224" s="63">
        <v>179</v>
      </c>
      <c r="B224" s="13" t="s">
        <v>361</v>
      </c>
      <c r="C224" s="12" t="s">
        <v>50</v>
      </c>
      <c r="D224" s="35">
        <v>62</v>
      </c>
      <c r="E224" s="2">
        <f t="shared" si="39"/>
        <v>3.2451527000000002</v>
      </c>
      <c r="F224" s="3">
        <v>1.99</v>
      </c>
      <c r="G224" s="4">
        <f t="shared" si="43"/>
        <v>3.2451527000000002</v>
      </c>
      <c r="H224" s="3"/>
      <c r="I224" s="3"/>
      <c r="J224" s="2"/>
      <c r="K224" s="3"/>
      <c r="L224" s="4"/>
      <c r="M224" s="4">
        <f t="shared" si="41"/>
        <v>201.1994674</v>
      </c>
      <c r="N224" s="4"/>
    </row>
    <row r="225" spans="1:14" ht="9" customHeight="1">
      <c r="A225" s="63"/>
      <c r="B225" s="64"/>
      <c r="C225" s="12"/>
      <c r="D225" s="35"/>
      <c r="E225" s="2"/>
      <c r="F225" s="3"/>
      <c r="G225" s="4"/>
      <c r="H225" s="3"/>
      <c r="I225" s="3"/>
      <c r="J225" s="2"/>
      <c r="K225" s="3"/>
      <c r="L225" s="4"/>
      <c r="M225" s="19"/>
      <c r="N225" s="19"/>
    </row>
    <row r="226" spans="1:14" ht="18" customHeight="1">
      <c r="A226" s="63"/>
      <c r="B226" s="64" t="s">
        <v>24</v>
      </c>
      <c r="C226" s="12"/>
      <c r="D226" s="35"/>
      <c r="E226" s="2"/>
      <c r="F226" s="3"/>
      <c r="G226" s="4"/>
      <c r="H226" s="3"/>
      <c r="I226" s="3"/>
      <c r="J226" s="2"/>
      <c r="K226" s="3"/>
      <c r="L226" s="4"/>
      <c r="M226" s="19">
        <f>SUM(M215:M225)</f>
        <v>1577.1338037499997</v>
      </c>
      <c r="N226" s="19">
        <f>SUM(N215:N225)</f>
        <v>988.15489600000001</v>
      </c>
    </row>
    <row r="227" spans="1:14" ht="18" customHeight="1">
      <c r="A227" s="65"/>
      <c r="B227" s="128" t="s">
        <v>363</v>
      </c>
      <c r="C227" s="129"/>
      <c r="D227" s="130"/>
      <c r="E227" s="2"/>
      <c r="F227" s="3"/>
      <c r="G227" s="4"/>
      <c r="H227" s="3"/>
      <c r="I227" s="3"/>
      <c r="J227" s="2"/>
      <c r="K227" s="3"/>
      <c r="L227" s="4"/>
      <c r="M227" s="19"/>
      <c r="N227" s="19"/>
    </row>
    <row r="228" spans="1:14" ht="42.75" customHeight="1">
      <c r="A228" s="65">
        <v>180</v>
      </c>
      <c r="B228" s="13" t="s">
        <v>364</v>
      </c>
      <c r="C228" s="12" t="s">
        <v>23</v>
      </c>
      <c r="D228" s="35">
        <v>2</v>
      </c>
      <c r="E228" s="2">
        <f t="shared" si="39"/>
        <v>10.183483599999999</v>
      </c>
      <c r="F228" s="3">
        <v>1.52</v>
      </c>
      <c r="G228" s="4">
        <f t="shared" si="43"/>
        <v>2.4787096000000002</v>
      </c>
      <c r="H228" s="3" t="s">
        <v>366</v>
      </c>
      <c r="I228" s="3" t="s">
        <v>23</v>
      </c>
      <c r="J228" s="2">
        <v>1</v>
      </c>
      <c r="K228" s="3">
        <v>6.54</v>
      </c>
      <c r="L228" s="4">
        <f t="shared" si="42"/>
        <v>7.7047739999999996</v>
      </c>
      <c r="M228" s="4">
        <f>+E228*D228</f>
        <v>20.366967199999998</v>
      </c>
      <c r="N228" s="4">
        <f>+L228*D228</f>
        <v>15.409547999999999</v>
      </c>
    </row>
    <row r="229" spans="1:14" ht="76.5">
      <c r="A229" s="65">
        <v>181</v>
      </c>
      <c r="B229" s="13" t="s">
        <v>365</v>
      </c>
      <c r="C229" s="12" t="s">
        <v>23</v>
      </c>
      <c r="D229" s="35">
        <v>6</v>
      </c>
      <c r="E229" s="2">
        <f t="shared" si="39"/>
        <v>4.7273981999999997</v>
      </c>
      <c r="F229" s="3">
        <v>0.84</v>
      </c>
      <c r="G229" s="4">
        <f t="shared" si="43"/>
        <v>1.3698132000000001</v>
      </c>
      <c r="H229" s="3" t="s">
        <v>367</v>
      </c>
      <c r="I229" s="3" t="s">
        <v>23</v>
      </c>
      <c r="J229" s="2">
        <v>1</v>
      </c>
      <c r="K229" s="3">
        <v>2.85</v>
      </c>
      <c r="L229" s="4">
        <f t="shared" si="42"/>
        <v>3.3575849999999998</v>
      </c>
      <c r="M229" s="4">
        <f t="shared" ref="M229:M292" si="44">+E229*D229</f>
        <v>28.364389199999998</v>
      </c>
      <c r="N229" s="4">
        <f t="shared" ref="N229:N292" si="45">+L229*D229</f>
        <v>20.145509999999998</v>
      </c>
    </row>
    <row r="230" spans="1:14" ht="41.25" customHeight="1">
      <c r="A230" s="3">
        <v>182</v>
      </c>
      <c r="B230" s="13" t="s">
        <v>368</v>
      </c>
      <c r="C230" s="12" t="s">
        <v>23</v>
      </c>
      <c r="D230" s="35">
        <v>1</v>
      </c>
      <c r="E230" s="2">
        <f t="shared" si="39"/>
        <v>1.8982865000000002</v>
      </c>
      <c r="F230" s="3">
        <v>0.55000000000000004</v>
      </c>
      <c r="G230" s="4">
        <f t="shared" si="43"/>
        <v>0.89690150000000013</v>
      </c>
      <c r="H230" s="3" t="s">
        <v>369</v>
      </c>
      <c r="I230" s="3" t="s">
        <v>23</v>
      </c>
      <c r="J230" s="2">
        <v>1</v>
      </c>
      <c r="K230" s="3">
        <v>0.85</v>
      </c>
      <c r="L230" s="4">
        <f t="shared" si="42"/>
        <v>1.001385</v>
      </c>
      <c r="M230" s="4">
        <f t="shared" si="44"/>
        <v>1.8982865000000002</v>
      </c>
      <c r="N230" s="4">
        <f t="shared" si="45"/>
        <v>1.001385</v>
      </c>
    </row>
    <row r="231" spans="1:14" ht="51">
      <c r="A231" s="3">
        <v>183</v>
      </c>
      <c r="B231" s="13" t="s">
        <v>371</v>
      </c>
      <c r="C231" s="12" t="s">
        <v>23</v>
      </c>
      <c r="D231" s="35">
        <v>1</v>
      </c>
      <c r="E231" s="2">
        <f t="shared" si="39"/>
        <v>7.2821403999999994</v>
      </c>
      <c r="F231" s="3">
        <v>0.68</v>
      </c>
      <c r="G231" s="4">
        <f t="shared" si="43"/>
        <v>1.1088964000000001</v>
      </c>
      <c r="H231" s="3" t="s">
        <v>370</v>
      </c>
      <c r="I231" s="3" t="s">
        <v>23</v>
      </c>
      <c r="J231" s="2">
        <v>1</v>
      </c>
      <c r="K231" s="3">
        <v>5.24</v>
      </c>
      <c r="L231" s="4">
        <f t="shared" si="42"/>
        <v>6.1732439999999995</v>
      </c>
      <c r="M231" s="4">
        <f t="shared" si="44"/>
        <v>7.2821403999999994</v>
      </c>
      <c r="N231" s="4">
        <f t="shared" si="45"/>
        <v>6.1732439999999995</v>
      </c>
    </row>
    <row r="232" spans="1:14" ht="51">
      <c r="A232" s="65">
        <v>184</v>
      </c>
      <c r="B232" s="13" t="s">
        <v>372</v>
      </c>
      <c r="C232" s="12" t="s">
        <v>23</v>
      </c>
      <c r="D232" s="35">
        <v>1</v>
      </c>
      <c r="E232" s="2">
        <f t="shared" si="39"/>
        <v>8.0479053999999994</v>
      </c>
      <c r="F232" s="3">
        <v>0.68</v>
      </c>
      <c r="G232" s="4">
        <f t="shared" si="43"/>
        <v>1.1088964000000001</v>
      </c>
      <c r="H232" s="3" t="s">
        <v>373</v>
      </c>
      <c r="I232" s="3" t="s">
        <v>23</v>
      </c>
      <c r="J232" s="2">
        <v>1</v>
      </c>
      <c r="K232" s="3">
        <v>5.89</v>
      </c>
      <c r="L232" s="4">
        <f t="shared" si="42"/>
        <v>6.9390089999999995</v>
      </c>
      <c r="M232" s="4">
        <f t="shared" si="44"/>
        <v>8.0479053999999994</v>
      </c>
      <c r="N232" s="4">
        <f t="shared" si="45"/>
        <v>6.9390089999999995</v>
      </c>
    </row>
    <row r="233" spans="1:14" ht="51">
      <c r="A233" s="65">
        <v>185</v>
      </c>
      <c r="B233" s="13" t="s">
        <v>374</v>
      </c>
      <c r="C233" s="12" t="s">
        <v>23</v>
      </c>
      <c r="D233" s="35">
        <v>1</v>
      </c>
      <c r="E233" s="2">
        <f t="shared" si="39"/>
        <v>8.4720213999999991</v>
      </c>
      <c r="F233" s="3">
        <v>0.68</v>
      </c>
      <c r="G233" s="4">
        <f t="shared" si="43"/>
        <v>1.1088964000000001</v>
      </c>
      <c r="H233" s="3" t="s">
        <v>375</v>
      </c>
      <c r="I233" s="3" t="s">
        <v>23</v>
      </c>
      <c r="J233" s="2">
        <v>1</v>
      </c>
      <c r="K233" s="3">
        <v>6.25</v>
      </c>
      <c r="L233" s="4">
        <f t="shared" si="42"/>
        <v>7.3631249999999993</v>
      </c>
      <c r="M233" s="4">
        <f t="shared" si="44"/>
        <v>8.4720213999999991</v>
      </c>
      <c r="N233" s="4">
        <f t="shared" si="45"/>
        <v>7.3631249999999993</v>
      </c>
    </row>
    <row r="234" spans="1:14" ht="51">
      <c r="A234" s="65">
        <v>186</v>
      </c>
      <c r="B234" s="13" t="s">
        <v>377</v>
      </c>
      <c r="C234" s="12" t="s">
        <v>23</v>
      </c>
      <c r="D234" s="35">
        <v>1</v>
      </c>
      <c r="E234" s="2">
        <f t="shared" si="39"/>
        <v>13.1379755</v>
      </c>
      <c r="F234" s="3">
        <v>1.1499999999999999</v>
      </c>
      <c r="G234" s="4">
        <f t="shared" si="43"/>
        <v>1.8753394999999999</v>
      </c>
      <c r="H234" s="3" t="s">
        <v>376</v>
      </c>
      <c r="I234" s="3" t="s">
        <v>23</v>
      </c>
      <c r="J234" s="2">
        <v>1</v>
      </c>
      <c r="K234" s="3">
        <v>9.56</v>
      </c>
      <c r="L234" s="4">
        <f t="shared" si="42"/>
        <v>11.262636000000001</v>
      </c>
      <c r="M234" s="4">
        <f t="shared" si="44"/>
        <v>13.1379755</v>
      </c>
      <c r="N234" s="4">
        <f t="shared" si="45"/>
        <v>11.262636000000001</v>
      </c>
    </row>
    <row r="235" spans="1:14" ht="38.25">
      <c r="A235" s="65">
        <v>187</v>
      </c>
      <c r="B235" s="13" t="s">
        <v>382</v>
      </c>
      <c r="C235" s="12" t="s">
        <v>23</v>
      </c>
      <c r="D235" s="35">
        <v>28</v>
      </c>
      <c r="E235" s="2">
        <f t="shared" si="39"/>
        <v>5.0836828000000001</v>
      </c>
      <c r="F235" s="3">
        <v>0.56000000000000005</v>
      </c>
      <c r="G235" s="4">
        <f t="shared" si="43"/>
        <v>0.91320880000000004</v>
      </c>
      <c r="H235" s="3" t="s">
        <v>378</v>
      </c>
      <c r="I235" s="3" t="s">
        <v>23</v>
      </c>
      <c r="J235" s="2">
        <v>1</v>
      </c>
      <c r="K235" s="3">
        <v>3.54</v>
      </c>
      <c r="L235" s="4">
        <f t="shared" si="42"/>
        <v>4.1704739999999996</v>
      </c>
      <c r="M235" s="4">
        <f t="shared" si="44"/>
        <v>142.34311840000001</v>
      </c>
      <c r="N235" s="4">
        <f t="shared" si="45"/>
        <v>116.77327199999999</v>
      </c>
    </row>
    <row r="236" spans="1:14" ht="38.25">
      <c r="A236" s="65">
        <v>188</v>
      </c>
      <c r="B236" s="13" t="s">
        <v>383</v>
      </c>
      <c r="C236" s="12" t="s">
        <v>23</v>
      </c>
      <c r="D236" s="35">
        <v>50</v>
      </c>
      <c r="E236" s="2">
        <f t="shared" si="39"/>
        <v>5.2132737999999996</v>
      </c>
      <c r="F236" s="3">
        <v>0.56000000000000005</v>
      </c>
      <c r="G236" s="4">
        <f t="shared" si="43"/>
        <v>0.91320880000000004</v>
      </c>
      <c r="H236" s="3" t="s">
        <v>379</v>
      </c>
      <c r="I236" s="3" t="s">
        <v>23</v>
      </c>
      <c r="J236" s="2">
        <v>1</v>
      </c>
      <c r="K236" s="3">
        <v>3.65</v>
      </c>
      <c r="L236" s="4">
        <f t="shared" si="42"/>
        <v>4.300065</v>
      </c>
      <c r="M236" s="4">
        <f t="shared" si="44"/>
        <v>260.66368999999997</v>
      </c>
      <c r="N236" s="4">
        <f t="shared" si="45"/>
        <v>215.00325000000001</v>
      </c>
    </row>
    <row r="237" spans="1:14" ht="51">
      <c r="A237" s="65">
        <v>189</v>
      </c>
      <c r="B237" s="13" t="s">
        <v>381</v>
      </c>
      <c r="C237" s="12" t="s">
        <v>23</v>
      </c>
      <c r="D237" s="35">
        <v>4</v>
      </c>
      <c r="E237" s="2">
        <f t="shared" si="39"/>
        <v>4.8097390000000004</v>
      </c>
      <c r="F237" s="3">
        <v>1.1000000000000001</v>
      </c>
      <c r="G237" s="4">
        <f t="shared" si="43"/>
        <v>1.7938030000000003</v>
      </c>
      <c r="H237" s="3" t="s">
        <v>380</v>
      </c>
      <c r="I237" s="3" t="s">
        <v>23</v>
      </c>
      <c r="J237" s="2">
        <v>1</v>
      </c>
      <c r="K237" s="3">
        <v>2.56</v>
      </c>
      <c r="L237" s="4">
        <f t="shared" si="42"/>
        <v>3.015936</v>
      </c>
      <c r="M237" s="4">
        <f t="shared" si="44"/>
        <v>19.238956000000002</v>
      </c>
      <c r="N237" s="4">
        <f t="shared" si="45"/>
        <v>12.063744</v>
      </c>
    </row>
    <row r="238" spans="1:14" ht="38.25">
      <c r="A238" s="65">
        <v>190</v>
      </c>
      <c r="B238" s="13" t="s">
        <v>384</v>
      </c>
      <c r="C238" s="12" t="s">
        <v>23</v>
      </c>
      <c r="D238" s="35">
        <v>1</v>
      </c>
      <c r="E238" s="2">
        <f t="shared" si="39"/>
        <v>1.3120280000000002</v>
      </c>
      <c r="F238" s="3">
        <v>0.4</v>
      </c>
      <c r="G238" s="4">
        <f t="shared" si="43"/>
        <v>0.65229200000000009</v>
      </c>
      <c r="H238" s="3" t="s">
        <v>385</v>
      </c>
      <c r="I238" s="3" t="s">
        <v>23</v>
      </c>
      <c r="J238" s="2">
        <v>1</v>
      </c>
      <c r="K238" s="3">
        <v>0.56000000000000005</v>
      </c>
      <c r="L238" s="4">
        <f t="shared" si="42"/>
        <v>0.65973599999999999</v>
      </c>
      <c r="M238" s="4">
        <f t="shared" si="44"/>
        <v>1.3120280000000002</v>
      </c>
      <c r="N238" s="4">
        <f t="shared" si="45"/>
        <v>0.65973599999999999</v>
      </c>
    </row>
    <row r="239" spans="1:14" ht="38.25">
      <c r="A239" s="65">
        <v>191</v>
      </c>
      <c r="B239" s="13" t="s">
        <v>386</v>
      </c>
      <c r="C239" s="12" t="s">
        <v>23</v>
      </c>
      <c r="D239" s="35">
        <v>3</v>
      </c>
      <c r="E239" s="2">
        <f t="shared" si="39"/>
        <v>1.4534000000000002</v>
      </c>
      <c r="F239" s="3">
        <v>0.4</v>
      </c>
      <c r="G239" s="4">
        <f t="shared" si="43"/>
        <v>0.65229200000000009</v>
      </c>
      <c r="H239" s="3" t="s">
        <v>387</v>
      </c>
      <c r="I239" s="3" t="s">
        <v>23</v>
      </c>
      <c r="J239" s="2">
        <v>1</v>
      </c>
      <c r="K239" s="3">
        <v>0.68</v>
      </c>
      <c r="L239" s="4">
        <f t="shared" si="42"/>
        <v>0.80110800000000004</v>
      </c>
      <c r="M239" s="4">
        <f t="shared" si="44"/>
        <v>4.3602000000000007</v>
      </c>
      <c r="N239" s="4">
        <f t="shared" si="45"/>
        <v>2.403324</v>
      </c>
    </row>
    <row r="240" spans="1:14" ht="38.25">
      <c r="A240" s="65">
        <v>192</v>
      </c>
      <c r="B240" s="13" t="s">
        <v>388</v>
      </c>
      <c r="C240" s="12" t="s">
        <v>23</v>
      </c>
      <c r="D240" s="35">
        <v>2</v>
      </c>
      <c r="E240" s="2">
        <f t="shared" si="39"/>
        <v>1.5358670000000001</v>
      </c>
      <c r="F240" s="3">
        <v>0.4</v>
      </c>
      <c r="G240" s="4">
        <f t="shared" si="43"/>
        <v>0.65229200000000009</v>
      </c>
      <c r="H240" s="3" t="s">
        <v>389</v>
      </c>
      <c r="I240" s="3" t="s">
        <v>23</v>
      </c>
      <c r="J240" s="2">
        <v>1</v>
      </c>
      <c r="K240" s="3">
        <v>0.75</v>
      </c>
      <c r="L240" s="4">
        <f t="shared" si="42"/>
        <v>0.883575</v>
      </c>
      <c r="M240" s="4">
        <f t="shared" si="44"/>
        <v>3.0717340000000002</v>
      </c>
      <c r="N240" s="4">
        <f t="shared" si="45"/>
        <v>1.76715</v>
      </c>
    </row>
    <row r="241" spans="1:14" ht="38.25">
      <c r="A241" s="65">
        <v>193</v>
      </c>
      <c r="B241" s="13" t="s">
        <v>390</v>
      </c>
      <c r="C241" s="12" t="s">
        <v>23</v>
      </c>
      <c r="D241" s="35">
        <v>1</v>
      </c>
      <c r="E241" s="2">
        <f t="shared" si="39"/>
        <v>1.582991</v>
      </c>
      <c r="F241" s="3">
        <v>0.4</v>
      </c>
      <c r="G241" s="4">
        <f t="shared" si="43"/>
        <v>0.65229200000000009</v>
      </c>
      <c r="H241" s="3" t="s">
        <v>391</v>
      </c>
      <c r="I241" s="3" t="s">
        <v>23</v>
      </c>
      <c r="J241" s="2">
        <v>1</v>
      </c>
      <c r="K241" s="3">
        <v>0.79</v>
      </c>
      <c r="L241" s="4">
        <f t="shared" si="42"/>
        <v>0.93069899999999994</v>
      </c>
      <c r="M241" s="4">
        <f t="shared" si="44"/>
        <v>1.582991</v>
      </c>
      <c r="N241" s="4">
        <f t="shared" si="45"/>
        <v>0.93069899999999994</v>
      </c>
    </row>
    <row r="242" spans="1:14" ht="38.25">
      <c r="A242" s="65">
        <v>194</v>
      </c>
      <c r="B242" s="13" t="s">
        <v>392</v>
      </c>
      <c r="C242" s="12" t="s">
        <v>23</v>
      </c>
      <c r="D242" s="35">
        <v>1</v>
      </c>
      <c r="E242" s="2">
        <f t="shared" si="39"/>
        <v>1.6536770000000001</v>
      </c>
      <c r="F242" s="3">
        <v>0.4</v>
      </c>
      <c r="G242" s="4">
        <f t="shared" si="43"/>
        <v>0.65229200000000009</v>
      </c>
      <c r="H242" s="3" t="s">
        <v>393</v>
      </c>
      <c r="I242" s="3" t="s">
        <v>23</v>
      </c>
      <c r="J242" s="2">
        <v>1</v>
      </c>
      <c r="K242" s="3">
        <v>0.85</v>
      </c>
      <c r="L242" s="4">
        <f t="shared" si="42"/>
        <v>1.001385</v>
      </c>
      <c r="M242" s="4">
        <f t="shared" si="44"/>
        <v>1.6536770000000001</v>
      </c>
      <c r="N242" s="4">
        <f t="shared" si="45"/>
        <v>1.001385</v>
      </c>
    </row>
    <row r="243" spans="1:14" ht="30" customHeight="1">
      <c r="A243" s="3">
        <v>195</v>
      </c>
      <c r="B243" s="13" t="s">
        <v>395</v>
      </c>
      <c r="C243" s="12" t="s">
        <v>23</v>
      </c>
      <c r="D243" s="35">
        <v>5</v>
      </c>
      <c r="E243" s="2">
        <f t="shared" si="39"/>
        <v>2.2354091999999999</v>
      </c>
      <c r="F243" s="3">
        <v>0.54</v>
      </c>
      <c r="G243" s="4">
        <f t="shared" si="43"/>
        <v>0.8805942000000001</v>
      </c>
      <c r="H243" s="3" t="s">
        <v>394</v>
      </c>
      <c r="I243" s="3" t="s">
        <v>23</v>
      </c>
      <c r="J243" s="2">
        <v>1</v>
      </c>
      <c r="K243" s="3">
        <v>1.1499999999999999</v>
      </c>
      <c r="L243" s="4">
        <f t="shared" si="42"/>
        <v>1.3548149999999999</v>
      </c>
      <c r="M243" s="4">
        <f t="shared" si="44"/>
        <v>11.177045999999999</v>
      </c>
      <c r="N243" s="4">
        <f t="shared" si="45"/>
        <v>6.7740749999999998</v>
      </c>
    </row>
    <row r="244" spans="1:14" ht="51">
      <c r="A244" s="3">
        <v>196</v>
      </c>
      <c r="B244" s="13" t="s">
        <v>397</v>
      </c>
      <c r="C244" s="12" t="s">
        <v>23</v>
      </c>
      <c r="D244" s="35">
        <v>10</v>
      </c>
      <c r="E244" s="2">
        <f t="shared" si="39"/>
        <v>4.8097390000000004</v>
      </c>
      <c r="F244" s="3">
        <v>1.1000000000000001</v>
      </c>
      <c r="G244" s="4">
        <f t="shared" si="43"/>
        <v>1.7938030000000003</v>
      </c>
      <c r="H244" s="3" t="s">
        <v>396</v>
      </c>
      <c r="I244" s="3" t="s">
        <v>23</v>
      </c>
      <c r="J244" s="2">
        <v>1</v>
      </c>
      <c r="K244" s="3">
        <v>2.56</v>
      </c>
      <c r="L244" s="4">
        <f t="shared" si="42"/>
        <v>3.015936</v>
      </c>
      <c r="M244" s="4">
        <f t="shared" si="44"/>
        <v>48.097390000000004</v>
      </c>
      <c r="N244" s="4">
        <f t="shared" si="45"/>
        <v>30.15936</v>
      </c>
    </row>
    <row r="245" spans="1:14" ht="30" customHeight="1">
      <c r="A245" s="3">
        <v>197</v>
      </c>
      <c r="B245" s="13" t="s">
        <v>398</v>
      </c>
      <c r="C245" s="12" t="s">
        <v>23</v>
      </c>
      <c r="D245" s="35">
        <v>4</v>
      </c>
      <c r="E245" s="2">
        <f t="shared" si="39"/>
        <v>5.4986199999999998</v>
      </c>
      <c r="F245" s="3">
        <v>0.8</v>
      </c>
      <c r="G245" s="4">
        <f t="shared" si="43"/>
        <v>1.3045840000000002</v>
      </c>
      <c r="H245" s="3" t="s">
        <v>399</v>
      </c>
      <c r="I245" s="3" t="s">
        <v>23</v>
      </c>
      <c r="J245" s="2">
        <v>1</v>
      </c>
      <c r="K245" s="3">
        <v>3.56</v>
      </c>
      <c r="L245" s="4">
        <f t="shared" si="42"/>
        <v>4.1940359999999997</v>
      </c>
      <c r="M245" s="4">
        <f t="shared" si="44"/>
        <v>21.994479999999999</v>
      </c>
      <c r="N245" s="4">
        <f t="shared" si="45"/>
        <v>16.776143999999999</v>
      </c>
    </row>
    <row r="246" spans="1:14" ht="30" customHeight="1">
      <c r="A246" s="65">
        <v>198</v>
      </c>
      <c r="B246" s="13" t="s">
        <v>400</v>
      </c>
      <c r="C246" s="12" t="s">
        <v>23</v>
      </c>
      <c r="D246" s="35">
        <v>4</v>
      </c>
      <c r="E246" s="2">
        <f t="shared" si="39"/>
        <v>3.582039</v>
      </c>
      <c r="F246" s="3">
        <v>0.6</v>
      </c>
      <c r="G246" s="4">
        <f t="shared" si="43"/>
        <v>0.97843799999999992</v>
      </c>
      <c r="H246" s="3" t="s">
        <v>401</v>
      </c>
      <c r="I246" s="3" t="s">
        <v>23</v>
      </c>
      <c r="J246" s="2">
        <v>1</v>
      </c>
      <c r="K246" s="3">
        <v>2.21</v>
      </c>
      <c r="L246" s="4">
        <f t="shared" si="42"/>
        <v>2.6036009999999998</v>
      </c>
      <c r="M246" s="4">
        <f t="shared" si="44"/>
        <v>14.328156</v>
      </c>
      <c r="N246" s="4">
        <f t="shared" si="45"/>
        <v>10.414403999999999</v>
      </c>
    </row>
    <row r="247" spans="1:14" ht="38.25">
      <c r="A247" s="65">
        <v>199</v>
      </c>
      <c r="B247" s="13" t="s">
        <v>403</v>
      </c>
      <c r="C247" s="12" t="s">
        <v>23</v>
      </c>
      <c r="D247" s="35">
        <v>20</v>
      </c>
      <c r="E247" s="2">
        <f t="shared" si="39"/>
        <v>2.6776934999999997</v>
      </c>
      <c r="F247" s="3">
        <v>0.45</v>
      </c>
      <c r="G247" s="4">
        <f t="shared" si="43"/>
        <v>0.73382849999999999</v>
      </c>
      <c r="H247" s="3" t="s">
        <v>402</v>
      </c>
      <c r="I247" s="3" t="s">
        <v>23</v>
      </c>
      <c r="J247" s="2">
        <v>1</v>
      </c>
      <c r="K247" s="3">
        <v>1.65</v>
      </c>
      <c r="L247" s="4">
        <f t="shared" si="42"/>
        <v>1.9438649999999997</v>
      </c>
      <c r="M247" s="4">
        <f t="shared" si="44"/>
        <v>53.553869999999996</v>
      </c>
      <c r="N247" s="4">
        <f t="shared" si="45"/>
        <v>38.877299999999991</v>
      </c>
    </row>
    <row r="248" spans="1:14" ht="30" customHeight="1">
      <c r="A248" s="65">
        <v>200</v>
      </c>
      <c r="B248" s="13" t="s">
        <v>404</v>
      </c>
      <c r="C248" s="12" t="s">
        <v>406</v>
      </c>
      <c r="D248" s="35">
        <v>1</v>
      </c>
      <c r="E248" s="2">
        <f t="shared" si="39"/>
        <v>2.643281</v>
      </c>
      <c r="F248" s="3">
        <v>0.4</v>
      </c>
      <c r="G248" s="4">
        <f t="shared" si="43"/>
        <v>0.65229200000000009</v>
      </c>
      <c r="H248" s="3" t="s">
        <v>405</v>
      </c>
      <c r="I248" s="3" t="s">
        <v>406</v>
      </c>
      <c r="J248" s="2">
        <v>1</v>
      </c>
      <c r="K248" s="3">
        <v>1.69</v>
      </c>
      <c r="L248" s="4">
        <f t="shared" si="42"/>
        <v>1.9909889999999999</v>
      </c>
      <c r="M248" s="4">
        <f t="shared" si="44"/>
        <v>2.643281</v>
      </c>
      <c r="N248" s="4">
        <f t="shared" si="45"/>
        <v>1.9909889999999999</v>
      </c>
    </row>
    <row r="249" spans="1:14" ht="38.25">
      <c r="A249" s="65">
        <v>201</v>
      </c>
      <c r="B249" s="13" t="s">
        <v>407</v>
      </c>
      <c r="C249" s="12" t="s">
        <v>149</v>
      </c>
      <c r="D249" s="35">
        <v>72</v>
      </c>
      <c r="E249" s="2">
        <f t="shared" si="39"/>
        <v>2.2145124999999997</v>
      </c>
      <c r="F249" s="3">
        <v>0.65</v>
      </c>
      <c r="G249" s="4">
        <f t="shared" si="43"/>
        <v>1.0599745</v>
      </c>
      <c r="H249" s="3" t="s">
        <v>408</v>
      </c>
      <c r="I249" s="3" t="s">
        <v>149</v>
      </c>
      <c r="J249" s="2">
        <v>1</v>
      </c>
      <c r="K249" s="3">
        <v>0.98</v>
      </c>
      <c r="L249" s="4">
        <f t="shared" si="42"/>
        <v>1.1545379999999998</v>
      </c>
      <c r="M249" s="4">
        <f t="shared" si="44"/>
        <v>159.44489999999996</v>
      </c>
      <c r="N249" s="4">
        <f t="shared" si="45"/>
        <v>83.126735999999994</v>
      </c>
    </row>
    <row r="250" spans="1:14" ht="30" customHeight="1">
      <c r="A250" s="65">
        <v>202</v>
      </c>
      <c r="B250" s="13" t="s">
        <v>409</v>
      </c>
      <c r="C250" s="12" t="s">
        <v>23</v>
      </c>
      <c r="D250" s="35">
        <v>50</v>
      </c>
      <c r="E250" s="2">
        <f t="shared" si="39"/>
        <v>0.2555231</v>
      </c>
      <c r="F250" s="3">
        <v>7.0000000000000007E-2</v>
      </c>
      <c r="G250" s="4">
        <f t="shared" si="43"/>
        <v>0.11415110000000001</v>
      </c>
      <c r="H250" s="3" t="s">
        <v>410</v>
      </c>
      <c r="I250" s="3" t="s">
        <v>23</v>
      </c>
      <c r="J250" s="2">
        <v>1</v>
      </c>
      <c r="K250" s="3">
        <v>0.12</v>
      </c>
      <c r="L250" s="4">
        <f t="shared" si="42"/>
        <v>0.141372</v>
      </c>
      <c r="M250" s="4">
        <f t="shared" si="44"/>
        <v>12.776154999999999</v>
      </c>
      <c r="N250" s="4">
        <f t="shared" si="45"/>
        <v>7.0686</v>
      </c>
    </row>
    <row r="251" spans="1:14" ht="38.25">
      <c r="A251" s="65">
        <v>203</v>
      </c>
      <c r="B251" s="13" t="s">
        <v>411</v>
      </c>
      <c r="C251" s="12" t="s">
        <v>23</v>
      </c>
      <c r="D251" s="35">
        <v>100</v>
      </c>
      <c r="E251" s="2">
        <f t="shared" si="39"/>
        <v>0.44129069999999998</v>
      </c>
      <c r="F251" s="3">
        <v>0.09</v>
      </c>
      <c r="G251" s="4">
        <f t="shared" si="43"/>
        <v>0.1467657</v>
      </c>
      <c r="H251" s="3" t="s">
        <v>412</v>
      </c>
      <c r="I251" s="3" t="s">
        <v>23</v>
      </c>
      <c r="J251" s="2">
        <v>1</v>
      </c>
      <c r="K251" s="3">
        <v>0.25</v>
      </c>
      <c r="L251" s="4">
        <f t="shared" si="42"/>
        <v>0.29452499999999998</v>
      </c>
      <c r="M251" s="4">
        <f t="shared" si="44"/>
        <v>44.129069999999999</v>
      </c>
      <c r="N251" s="4">
        <f t="shared" si="45"/>
        <v>29.452499999999997</v>
      </c>
    </row>
    <row r="252" spans="1:14" ht="38.25">
      <c r="A252" s="65">
        <v>204</v>
      </c>
      <c r="B252" s="13" t="s">
        <v>414</v>
      </c>
      <c r="C252" s="12" t="s">
        <v>23</v>
      </c>
      <c r="D252" s="35">
        <v>100</v>
      </c>
      <c r="E252" s="2">
        <f t="shared" si="39"/>
        <v>0.1241342</v>
      </c>
      <c r="F252" s="3">
        <v>0.04</v>
      </c>
      <c r="G252" s="4">
        <f t="shared" si="43"/>
        <v>6.5229200000000001E-2</v>
      </c>
      <c r="H252" s="3" t="s">
        <v>413</v>
      </c>
      <c r="I252" s="3" t="s">
        <v>23</v>
      </c>
      <c r="J252" s="2">
        <v>1</v>
      </c>
      <c r="K252" s="3">
        <v>0.05</v>
      </c>
      <c r="L252" s="4">
        <f t="shared" si="42"/>
        <v>5.8904999999999999E-2</v>
      </c>
      <c r="M252" s="4">
        <f t="shared" si="44"/>
        <v>12.41342</v>
      </c>
      <c r="N252" s="4">
        <f t="shared" si="45"/>
        <v>5.8905000000000003</v>
      </c>
    </row>
    <row r="253" spans="1:14" ht="38.25">
      <c r="A253" s="65">
        <v>205</v>
      </c>
      <c r="B253" s="13" t="s">
        <v>415</v>
      </c>
      <c r="C253" s="12" t="s">
        <v>149</v>
      </c>
      <c r="D253" s="35">
        <v>30</v>
      </c>
      <c r="E253" s="2">
        <f t="shared" si="39"/>
        <v>1.8230742000000002</v>
      </c>
      <c r="F253" s="3">
        <v>0.54</v>
      </c>
      <c r="G253" s="4">
        <f t="shared" si="43"/>
        <v>0.8805942000000001</v>
      </c>
      <c r="H253" s="3" t="s">
        <v>416</v>
      </c>
      <c r="I253" s="3" t="s">
        <v>149</v>
      </c>
      <c r="J253" s="2">
        <v>1</v>
      </c>
      <c r="K253" s="3">
        <v>0.8</v>
      </c>
      <c r="L253" s="4">
        <f t="shared" si="42"/>
        <v>0.94247999999999998</v>
      </c>
      <c r="M253" s="4">
        <f t="shared" si="44"/>
        <v>54.692226000000005</v>
      </c>
      <c r="N253" s="4">
        <f t="shared" si="45"/>
        <v>28.2744</v>
      </c>
    </row>
    <row r="254" spans="1:14" ht="38.25">
      <c r="A254" s="65">
        <v>206</v>
      </c>
      <c r="B254" s="13" t="s">
        <v>417</v>
      </c>
      <c r="C254" s="12" t="s">
        <v>23</v>
      </c>
      <c r="D254" s="35">
        <v>30</v>
      </c>
      <c r="E254" s="2">
        <f t="shared" si="39"/>
        <v>2.7129734000000001</v>
      </c>
      <c r="F254" s="3">
        <v>0.57999999999999996</v>
      </c>
      <c r="G254" s="4">
        <f t="shared" si="43"/>
        <v>0.94582339999999998</v>
      </c>
      <c r="H254" s="3" t="s">
        <v>418</v>
      </c>
      <c r="I254" s="3" t="s">
        <v>23</v>
      </c>
      <c r="J254" s="2">
        <v>1</v>
      </c>
      <c r="K254" s="3">
        <v>1.5</v>
      </c>
      <c r="L254" s="4">
        <f t="shared" si="42"/>
        <v>1.76715</v>
      </c>
      <c r="M254" s="4">
        <f t="shared" si="44"/>
        <v>81.389201999999997</v>
      </c>
      <c r="N254" s="4">
        <f t="shared" si="45"/>
        <v>53.014499999999998</v>
      </c>
    </row>
    <row r="255" spans="1:14" ht="30" customHeight="1">
      <c r="A255" s="65">
        <v>207</v>
      </c>
      <c r="B255" s="13" t="s">
        <v>419</v>
      </c>
      <c r="C255" s="12" t="s">
        <v>23</v>
      </c>
      <c r="D255" s="35">
        <v>200</v>
      </c>
      <c r="E255" s="2">
        <f t="shared" si="39"/>
        <v>0.1638174</v>
      </c>
      <c r="F255" s="3">
        <v>0.06</v>
      </c>
      <c r="G255" s="4">
        <f t="shared" si="43"/>
        <v>9.7843799999999995E-2</v>
      </c>
      <c r="H255" s="3" t="s">
        <v>420</v>
      </c>
      <c r="I255" s="3" t="s">
        <v>23</v>
      </c>
      <c r="J255" s="2">
        <v>1</v>
      </c>
      <c r="K255" s="3">
        <v>5.6000000000000001E-2</v>
      </c>
      <c r="L255" s="4">
        <f t="shared" si="42"/>
        <v>6.5973599999999993E-2</v>
      </c>
      <c r="M255" s="4">
        <f t="shared" si="44"/>
        <v>32.763480000000001</v>
      </c>
      <c r="N255" s="4">
        <f t="shared" si="45"/>
        <v>13.194719999999998</v>
      </c>
    </row>
    <row r="256" spans="1:14" ht="30" customHeight="1">
      <c r="A256" s="65">
        <v>208</v>
      </c>
      <c r="B256" s="13" t="s">
        <v>421</v>
      </c>
      <c r="C256" s="12" t="s">
        <v>149</v>
      </c>
      <c r="D256" s="35">
        <v>150</v>
      </c>
      <c r="E256" s="2">
        <f t="shared" si="39"/>
        <v>1.4090674999999999</v>
      </c>
      <c r="F256" s="3">
        <v>0.25</v>
      </c>
      <c r="G256" s="4">
        <f t="shared" si="43"/>
        <v>0.4076825</v>
      </c>
      <c r="H256" s="3" t="s">
        <v>422</v>
      </c>
      <c r="I256" s="3" t="s">
        <v>149</v>
      </c>
      <c r="J256" s="2">
        <v>1</v>
      </c>
      <c r="K256" s="3">
        <v>0.85</v>
      </c>
      <c r="L256" s="4">
        <f t="shared" si="42"/>
        <v>1.001385</v>
      </c>
      <c r="M256" s="4">
        <f t="shared" si="44"/>
        <v>211.36012499999998</v>
      </c>
      <c r="N256" s="4">
        <f t="shared" si="45"/>
        <v>150.20775</v>
      </c>
    </row>
    <row r="257" spans="1:14" ht="38.25">
      <c r="A257" s="65">
        <v>209</v>
      </c>
      <c r="B257" s="13" t="s">
        <v>423</v>
      </c>
      <c r="C257" s="12" t="s">
        <v>23</v>
      </c>
      <c r="D257" s="35">
        <v>250</v>
      </c>
      <c r="E257" s="2">
        <f t="shared" si="39"/>
        <v>1.5268774999999999</v>
      </c>
      <c r="F257" s="3">
        <v>0.25</v>
      </c>
      <c r="G257" s="4">
        <f t="shared" si="43"/>
        <v>0.4076825</v>
      </c>
      <c r="H257" s="3" t="s">
        <v>424</v>
      </c>
      <c r="I257" s="3" t="s">
        <v>23</v>
      </c>
      <c r="J257" s="2">
        <v>1</v>
      </c>
      <c r="K257" s="3">
        <v>0.95</v>
      </c>
      <c r="L257" s="4">
        <f t="shared" si="42"/>
        <v>1.1191949999999999</v>
      </c>
      <c r="M257" s="4">
        <f t="shared" si="44"/>
        <v>381.71937499999996</v>
      </c>
      <c r="N257" s="4">
        <f t="shared" si="45"/>
        <v>279.79874999999998</v>
      </c>
    </row>
    <row r="258" spans="1:14" ht="39" customHeight="1">
      <c r="A258" s="65">
        <v>210</v>
      </c>
      <c r="B258" s="13" t="s">
        <v>426</v>
      </c>
      <c r="C258" s="12" t="s">
        <v>23</v>
      </c>
      <c r="D258" s="35">
        <v>30</v>
      </c>
      <c r="E258" s="2">
        <f t="shared" si="39"/>
        <v>1.7252934999999998</v>
      </c>
      <c r="F258" s="3">
        <v>0.35</v>
      </c>
      <c r="G258" s="4">
        <f t="shared" si="43"/>
        <v>0.57075549999999997</v>
      </c>
      <c r="H258" s="3" t="s">
        <v>425</v>
      </c>
      <c r="I258" s="3" t="s">
        <v>23</v>
      </c>
      <c r="J258" s="2">
        <v>1</v>
      </c>
      <c r="K258" s="3">
        <v>0.98</v>
      </c>
      <c r="L258" s="4">
        <f t="shared" si="42"/>
        <v>1.1545379999999998</v>
      </c>
      <c r="M258" s="4">
        <f t="shared" si="44"/>
        <v>51.758804999999995</v>
      </c>
      <c r="N258" s="4">
        <f t="shared" si="45"/>
        <v>34.636139999999997</v>
      </c>
    </row>
    <row r="259" spans="1:14" ht="38.25">
      <c r="A259" s="3">
        <v>211</v>
      </c>
      <c r="B259" s="13" t="s">
        <v>427</v>
      </c>
      <c r="C259" s="12" t="s">
        <v>149</v>
      </c>
      <c r="D259" s="35">
        <v>30</v>
      </c>
      <c r="E259" s="2">
        <f t="shared" si="39"/>
        <v>0.90245330000000012</v>
      </c>
      <c r="F259" s="3">
        <v>0.21</v>
      </c>
      <c r="G259" s="4">
        <f t="shared" si="43"/>
        <v>0.34245330000000002</v>
      </c>
      <c r="H259" s="3" t="s">
        <v>428</v>
      </c>
      <c r="I259" s="3" t="s">
        <v>149</v>
      </c>
      <c r="J259" s="2">
        <v>1</v>
      </c>
      <c r="K259" s="3">
        <v>1.1499999999999999</v>
      </c>
      <c r="L259" s="4">
        <v>0.56000000000000005</v>
      </c>
      <c r="M259" s="4">
        <f t="shared" si="44"/>
        <v>27.073599000000005</v>
      </c>
      <c r="N259" s="4">
        <f t="shared" si="45"/>
        <v>16.8</v>
      </c>
    </row>
    <row r="260" spans="1:14" ht="30" customHeight="1">
      <c r="A260" s="3">
        <v>212</v>
      </c>
      <c r="B260" s="13" t="s">
        <v>429</v>
      </c>
      <c r="C260" s="12" t="s">
        <v>149</v>
      </c>
      <c r="D260" s="35">
        <v>1500</v>
      </c>
      <c r="E260" s="2">
        <f t="shared" si="39"/>
        <v>0.58245330000000006</v>
      </c>
      <c r="F260" s="3">
        <v>0.21</v>
      </c>
      <c r="G260" s="4">
        <f t="shared" si="43"/>
        <v>0.34245330000000002</v>
      </c>
      <c r="H260" s="3" t="s">
        <v>430</v>
      </c>
      <c r="I260" s="3" t="s">
        <v>149</v>
      </c>
      <c r="J260" s="2">
        <v>1</v>
      </c>
      <c r="K260" s="3">
        <v>1.24</v>
      </c>
      <c r="L260" s="4">
        <v>0.24</v>
      </c>
      <c r="M260" s="4">
        <f t="shared" si="44"/>
        <v>873.67995000000008</v>
      </c>
      <c r="N260" s="4">
        <f t="shared" si="45"/>
        <v>360</v>
      </c>
    </row>
    <row r="261" spans="1:14" ht="38.25">
      <c r="A261" s="65">
        <v>213</v>
      </c>
      <c r="B261" s="13" t="s">
        <v>433</v>
      </c>
      <c r="C261" s="12" t="s">
        <v>149</v>
      </c>
      <c r="D261" s="35">
        <v>2000</v>
      </c>
      <c r="E261" s="2">
        <f t="shared" si="39"/>
        <v>3.9869299999999996E-2</v>
      </c>
      <c r="F261" s="3">
        <v>0.01</v>
      </c>
      <c r="G261" s="4">
        <f t="shared" si="43"/>
        <v>1.63073E-2</v>
      </c>
      <c r="H261" s="3" t="s">
        <v>435</v>
      </c>
      <c r="I261" s="3" t="s">
        <v>149</v>
      </c>
      <c r="J261" s="2">
        <v>1</v>
      </c>
      <c r="K261" s="3">
        <v>0.02</v>
      </c>
      <c r="L261" s="4">
        <f t="shared" si="42"/>
        <v>2.3562E-2</v>
      </c>
      <c r="M261" s="4">
        <f t="shared" si="44"/>
        <v>79.738599999999991</v>
      </c>
      <c r="N261" s="4">
        <f t="shared" si="45"/>
        <v>47.124000000000002</v>
      </c>
    </row>
    <row r="262" spans="1:14" ht="30" customHeight="1">
      <c r="A262" s="3">
        <v>214</v>
      </c>
      <c r="B262" s="13" t="s">
        <v>431</v>
      </c>
      <c r="C262" s="12" t="s">
        <v>149</v>
      </c>
      <c r="D262" s="35">
        <v>1000</v>
      </c>
      <c r="E262" s="2">
        <f t="shared" ref="E262" si="46">+G262+L262</f>
        <v>1.9328883000000001</v>
      </c>
      <c r="F262" s="3">
        <v>0.21</v>
      </c>
      <c r="G262" s="4">
        <f t="shared" ref="G262" si="47">+F262*1.63073</f>
        <v>0.34245330000000002</v>
      </c>
      <c r="H262" s="3" t="s">
        <v>432</v>
      </c>
      <c r="I262" s="3" t="s">
        <v>149</v>
      </c>
      <c r="J262" s="2">
        <v>1</v>
      </c>
      <c r="K262" s="3">
        <v>1.35</v>
      </c>
      <c r="L262" s="4">
        <f t="shared" si="42"/>
        <v>1.590435</v>
      </c>
      <c r="M262" s="4">
        <f t="shared" si="44"/>
        <v>1932.8883000000001</v>
      </c>
      <c r="N262" s="4">
        <f t="shared" si="45"/>
        <v>1590.4349999999999</v>
      </c>
    </row>
    <row r="263" spans="1:14" ht="38.25">
      <c r="A263" s="65">
        <v>215</v>
      </c>
      <c r="B263" s="13" t="s">
        <v>436</v>
      </c>
      <c r="C263" s="12" t="s">
        <v>23</v>
      </c>
      <c r="D263" s="35">
        <v>1500</v>
      </c>
      <c r="E263" s="2">
        <f t="shared" si="39"/>
        <v>3.9869299999999996E-2</v>
      </c>
      <c r="F263" s="3">
        <v>0.01</v>
      </c>
      <c r="G263" s="4">
        <f t="shared" si="43"/>
        <v>1.63073E-2</v>
      </c>
      <c r="H263" s="3" t="s">
        <v>434</v>
      </c>
      <c r="I263" s="3" t="s">
        <v>23</v>
      </c>
      <c r="J263" s="2">
        <v>1</v>
      </c>
      <c r="K263" s="3">
        <v>0.02</v>
      </c>
      <c r="L263" s="4">
        <f t="shared" si="42"/>
        <v>2.3562E-2</v>
      </c>
      <c r="M263" s="4">
        <f t="shared" si="44"/>
        <v>59.803949999999993</v>
      </c>
      <c r="N263" s="4">
        <f t="shared" si="45"/>
        <v>35.342999999999996</v>
      </c>
    </row>
    <row r="264" spans="1:14" ht="51">
      <c r="A264" s="65">
        <v>216</v>
      </c>
      <c r="B264" s="13" t="s">
        <v>437</v>
      </c>
      <c r="C264" s="12" t="s">
        <v>23</v>
      </c>
      <c r="D264" s="35">
        <v>200</v>
      </c>
      <c r="E264" s="2">
        <f t="shared" si="39"/>
        <v>0.3017166</v>
      </c>
      <c r="F264" s="3">
        <v>0.12</v>
      </c>
      <c r="G264" s="4">
        <f t="shared" si="43"/>
        <v>0.19568759999999999</v>
      </c>
      <c r="H264" s="3" t="s">
        <v>438</v>
      </c>
      <c r="I264" s="12" t="s">
        <v>23</v>
      </c>
      <c r="J264" s="2">
        <v>1</v>
      </c>
      <c r="K264" s="3">
        <v>0.09</v>
      </c>
      <c r="L264" s="4">
        <f t="shared" si="42"/>
        <v>0.10602899999999998</v>
      </c>
      <c r="M264" s="4">
        <f t="shared" si="44"/>
        <v>60.343319999999999</v>
      </c>
      <c r="N264" s="4">
        <f t="shared" si="45"/>
        <v>21.205799999999996</v>
      </c>
    </row>
    <row r="265" spans="1:14" ht="76.5">
      <c r="A265" s="65">
        <v>217</v>
      </c>
      <c r="B265" s="13" t="s">
        <v>439</v>
      </c>
      <c r="C265" s="12" t="s">
        <v>23</v>
      </c>
      <c r="D265" s="35">
        <v>50</v>
      </c>
      <c r="E265" s="2">
        <f t="shared" si="39"/>
        <v>0.31349759999999999</v>
      </c>
      <c r="F265" s="3">
        <v>0.12</v>
      </c>
      <c r="G265" s="4">
        <f t="shared" si="43"/>
        <v>0.19568759999999999</v>
      </c>
      <c r="H265" s="3" t="s">
        <v>440</v>
      </c>
      <c r="I265" s="12" t="s">
        <v>23</v>
      </c>
      <c r="J265" s="2">
        <v>1</v>
      </c>
      <c r="K265" s="3">
        <v>0.1</v>
      </c>
      <c r="L265" s="4">
        <f t="shared" si="42"/>
        <v>0.11781</v>
      </c>
      <c r="M265" s="4">
        <f t="shared" si="44"/>
        <v>15.67488</v>
      </c>
      <c r="N265" s="4">
        <f t="shared" si="45"/>
        <v>5.8905000000000003</v>
      </c>
    </row>
    <row r="266" spans="1:14" ht="76.5">
      <c r="A266" s="65">
        <v>218</v>
      </c>
      <c r="B266" s="13" t="s">
        <v>441</v>
      </c>
      <c r="C266" s="12" t="s">
        <v>23</v>
      </c>
      <c r="D266" s="35">
        <v>50</v>
      </c>
      <c r="E266" s="2">
        <f t="shared" si="39"/>
        <v>0.32527859999999997</v>
      </c>
      <c r="F266" s="3">
        <v>0.12</v>
      </c>
      <c r="G266" s="4">
        <f t="shared" si="43"/>
        <v>0.19568759999999999</v>
      </c>
      <c r="H266" s="3" t="s">
        <v>442</v>
      </c>
      <c r="I266" s="12" t="s">
        <v>23</v>
      </c>
      <c r="J266" s="2">
        <v>1</v>
      </c>
      <c r="K266" s="3">
        <v>0.11</v>
      </c>
      <c r="L266" s="4">
        <f t="shared" si="42"/>
        <v>0.12959099999999998</v>
      </c>
      <c r="M266" s="4">
        <f t="shared" si="44"/>
        <v>16.263929999999998</v>
      </c>
      <c r="N266" s="4">
        <f t="shared" si="45"/>
        <v>6.4795499999999988</v>
      </c>
    </row>
    <row r="267" spans="1:14" ht="63.75">
      <c r="A267" s="65">
        <v>219</v>
      </c>
      <c r="B267" s="13" t="s">
        <v>443</v>
      </c>
      <c r="C267" s="12" t="s">
        <v>23</v>
      </c>
      <c r="D267" s="35">
        <v>30</v>
      </c>
      <c r="E267" s="2">
        <f t="shared" si="39"/>
        <v>0.49387149999999996</v>
      </c>
      <c r="F267" s="3">
        <v>0.05</v>
      </c>
      <c r="G267" s="4">
        <f t="shared" si="43"/>
        <v>8.1536500000000012E-2</v>
      </c>
      <c r="H267" s="3" t="s">
        <v>443</v>
      </c>
      <c r="I267" s="12" t="s">
        <v>23</v>
      </c>
      <c r="J267" s="2">
        <v>1</v>
      </c>
      <c r="K267" s="3">
        <v>0.35</v>
      </c>
      <c r="L267" s="4">
        <f t="shared" si="42"/>
        <v>0.41233499999999995</v>
      </c>
      <c r="M267" s="4">
        <f t="shared" si="44"/>
        <v>14.816144999999999</v>
      </c>
      <c r="N267" s="4">
        <f t="shared" si="45"/>
        <v>12.370049999999999</v>
      </c>
    </row>
    <row r="268" spans="1:14" ht="30" customHeight="1">
      <c r="A268" s="65">
        <v>220</v>
      </c>
      <c r="B268" s="13" t="s">
        <v>444</v>
      </c>
      <c r="C268" s="12" t="s">
        <v>23</v>
      </c>
      <c r="D268" s="35">
        <v>200</v>
      </c>
      <c r="E268" s="2">
        <f t="shared" si="39"/>
        <v>0.31083230000000001</v>
      </c>
      <c r="F268" s="3">
        <v>0.01</v>
      </c>
      <c r="G268" s="4">
        <f t="shared" si="43"/>
        <v>1.63073E-2</v>
      </c>
      <c r="H268" s="3" t="s">
        <v>445</v>
      </c>
      <c r="I268" s="12" t="s">
        <v>23</v>
      </c>
      <c r="J268" s="2">
        <v>1</v>
      </c>
      <c r="K268" s="3">
        <v>0.25</v>
      </c>
      <c r="L268" s="4">
        <f t="shared" si="42"/>
        <v>0.29452499999999998</v>
      </c>
      <c r="M268" s="4">
        <f t="shared" si="44"/>
        <v>62.166460000000001</v>
      </c>
      <c r="N268" s="4">
        <f t="shared" si="45"/>
        <v>58.904999999999994</v>
      </c>
    </row>
    <row r="269" spans="1:14" ht="38.25">
      <c r="A269" s="65">
        <v>221</v>
      </c>
      <c r="B269" s="13" t="s">
        <v>446</v>
      </c>
      <c r="C269" s="12" t="s">
        <v>23</v>
      </c>
      <c r="D269" s="35">
        <v>1</v>
      </c>
      <c r="E269" s="2">
        <f t="shared" si="39"/>
        <v>4.8912754999999999</v>
      </c>
      <c r="F269" s="3">
        <v>1.1499999999999999</v>
      </c>
      <c r="G269" s="4">
        <f t="shared" si="43"/>
        <v>1.8753394999999999</v>
      </c>
      <c r="H269" s="3" t="s">
        <v>447</v>
      </c>
      <c r="I269" s="12" t="s">
        <v>23</v>
      </c>
      <c r="J269" s="2">
        <v>1</v>
      </c>
      <c r="K269" s="3">
        <v>2.56</v>
      </c>
      <c r="L269" s="4">
        <f t="shared" si="42"/>
        <v>3.015936</v>
      </c>
      <c r="M269" s="4">
        <f t="shared" si="44"/>
        <v>4.8912754999999999</v>
      </c>
      <c r="N269" s="4">
        <f t="shared" si="45"/>
        <v>3.015936</v>
      </c>
    </row>
    <row r="270" spans="1:14" ht="38.25">
      <c r="A270" s="65">
        <v>222</v>
      </c>
      <c r="B270" s="13" t="s">
        <v>448</v>
      </c>
      <c r="C270" s="12" t="s">
        <v>23</v>
      </c>
      <c r="D270" s="35">
        <v>10</v>
      </c>
      <c r="E270" s="2">
        <f t="shared" si="39"/>
        <v>2.5350755</v>
      </c>
      <c r="F270" s="3">
        <v>1.1499999999999999</v>
      </c>
      <c r="G270" s="4">
        <f t="shared" si="43"/>
        <v>1.8753394999999999</v>
      </c>
      <c r="H270" s="3" t="s">
        <v>449</v>
      </c>
      <c r="I270" s="12" t="s">
        <v>23</v>
      </c>
      <c r="J270" s="2">
        <v>1</v>
      </c>
      <c r="K270" s="3">
        <v>0.56000000000000005</v>
      </c>
      <c r="L270" s="4">
        <f t="shared" si="42"/>
        <v>0.65973599999999999</v>
      </c>
      <c r="M270" s="4">
        <f t="shared" si="44"/>
        <v>25.350754999999999</v>
      </c>
      <c r="N270" s="4">
        <f t="shared" si="45"/>
        <v>6.5973600000000001</v>
      </c>
    </row>
    <row r="271" spans="1:14" ht="30" customHeight="1">
      <c r="A271" s="3">
        <v>223</v>
      </c>
      <c r="B271" s="13" t="s">
        <v>450</v>
      </c>
      <c r="C271" s="12" t="s">
        <v>23</v>
      </c>
      <c r="D271" s="35">
        <v>4</v>
      </c>
      <c r="E271" s="2">
        <f t="shared" si="39"/>
        <v>1.8647414</v>
      </c>
      <c r="F271" s="3">
        <v>0.57999999999999996</v>
      </c>
      <c r="G271" s="4">
        <f t="shared" si="43"/>
        <v>0.94582339999999998</v>
      </c>
      <c r="H271" s="3" t="s">
        <v>451</v>
      </c>
      <c r="I271" s="12" t="s">
        <v>23</v>
      </c>
      <c r="J271" s="2">
        <v>1</v>
      </c>
      <c r="K271" s="3">
        <v>0.78</v>
      </c>
      <c r="L271" s="4">
        <f t="shared" si="42"/>
        <v>0.91891800000000001</v>
      </c>
      <c r="M271" s="4">
        <f t="shared" si="44"/>
        <v>7.4589656</v>
      </c>
      <c r="N271" s="4">
        <f t="shared" si="45"/>
        <v>3.6756720000000001</v>
      </c>
    </row>
    <row r="272" spans="1:14" ht="63.75">
      <c r="A272" s="3">
        <v>224</v>
      </c>
      <c r="B272" s="13" t="s">
        <v>453</v>
      </c>
      <c r="C272" s="12" t="s">
        <v>149</v>
      </c>
      <c r="D272" s="35">
        <v>200</v>
      </c>
      <c r="E272" s="2">
        <f t="shared" si="39"/>
        <v>0.42498340000000001</v>
      </c>
      <c r="F272" s="3">
        <v>0.08</v>
      </c>
      <c r="G272" s="4">
        <f t="shared" si="43"/>
        <v>0.1304584</v>
      </c>
      <c r="H272" s="3" t="s">
        <v>452</v>
      </c>
      <c r="I272" s="12" t="s">
        <v>149</v>
      </c>
      <c r="J272" s="2">
        <v>1</v>
      </c>
      <c r="K272" s="3">
        <v>0.25</v>
      </c>
      <c r="L272" s="4">
        <f t="shared" si="42"/>
        <v>0.29452499999999998</v>
      </c>
      <c r="M272" s="4">
        <f t="shared" si="44"/>
        <v>84.996679999999998</v>
      </c>
      <c r="N272" s="4">
        <f t="shared" si="45"/>
        <v>58.904999999999994</v>
      </c>
    </row>
    <row r="273" spans="1:14" ht="51">
      <c r="A273" s="65">
        <v>225</v>
      </c>
      <c r="B273" s="13" t="s">
        <v>454</v>
      </c>
      <c r="C273" s="12" t="s">
        <v>149</v>
      </c>
      <c r="D273" s="35">
        <v>1700</v>
      </c>
      <c r="E273" s="2">
        <f t="shared" si="39"/>
        <v>0.42498340000000001</v>
      </c>
      <c r="F273" s="3">
        <v>0.08</v>
      </c>
      <c r="G273" s="4">
        <f t="shared" si="43"/>
        <v>0.1304584</v>
      </c>
      <c r="H273" s="3" t="s">
        <v>455</v>
      </c>
      <c r="I273" s="12" t="s">
        <v>149</v>
      </c>
      <c r="J273" s="2">
        <v>1</v>
      </c>
      <c r="K273" s="3">
        <v>0.25</v>
      </c>
      <c r="L273" s="4">
        <f t="shared" si="42"/>
        <v>0.29452499999999998</v>
      </c>
      <c r="M273" s="4">
        <f t="shared" si="44"/>
        <v>722.47177999999997</v>
      </c>
      <c r="N273" s="4">
        <f t="shared" si="45"/>
        <v>500.6925</v>
      </c>
    </row>
    <row r="274" spans="1:14" ht="38.25">
      <c r="A274" s="3">
        <v>226</v>
      </c>
      <c r="B274" s="13" t="s">
        <v>456</v>
      </c>
      <c r="C274" s="3" t="s">
        <v>149</v>
      </c>
      <c r="D274" s="35"/>
      <c r="E274" s="2">
        <f t="shared" si="39"/>
        <v>0.42498340000000001</v>
      </c>
      <c r="F274" s="3">
        <v>0.08</v>
      </c>
      <c r="G274" s="4">
        <f t="shared" si="43"/>
        <v>0.1304584</v>
      </c>
      <c r="H274" s="3" t="s">
        <v>457</v>
      </c>
      <c r="I274" s="3" t="s">
        <v>149</v>
      </c>
      <c r="J274" s="2">
        <v>1</v>
      </c>
      <c r="K274" s="3">
        <v>0.25</v>
      </c>
      <c r="L274" s="4">
        <f t="shared" si="42"/>
        <v>0.29452499999999998</v>
      </c>
      <c r="M274" s="4">
        <f t="shared" si="44"/>
        <v>0</v>
      </c>
      <c r="N274" s="4">
        <f t="shared" si="45"/>
        <v>0</v>
      </c>
    </row>
    <row r="275" spans="1:14" ht="63.75">
      <c r="A275" s="65">
        <v>227</v>
      </c>
      <c r="B275" s="13" t="s">
        <v>458</v>
      </c>
      <c r="C275" s="12" t="s">
        <v>149</v>
      </c>
      <c r="D275" s="35">
        <v>1700</v>
      </c>
      <c r="E275" s="2">
        <f t="shared" si="39"/>
        <v>0.42498340000000001</v>
      </c>
      <c r="F275" s="3">
        <v>0.08</v>
      </c>
      <c r="G275" s="4">
        <f t="shared" si="43"/>
        <v>0.1304584</v>
      </c>
      <c r="H275" s="3" t="s">
        <v>459</v>
      </c>
      <c r="I275" s="12" t="s">
        <v>149</v>
      </c>
      <c r="J275" s="2">
        <v>1</v>
      </c>
      <c r="K275" s="3">
        <v>0.25</v>
      </c>
      <c r="L275" s="4">
        <f t="shared" si="42"/>
        <v>0.29452499999999998</v>
      </c>
      <c r="M275" s="4">
        <f t="shared" si="44"/>
        <v>722.47177999999997</v>
      </c>
      <c r="N275" s="4">
        <f t="shared" si="45"/>
        <v>500.6925</v>
      </c>
    </row>
    <row r="276" spans="1:14" ht="51">
      <c r="A276" s="65">
        <v>228</v>
      </c>
      <c r="B276" s="13" t="s">
        <v>460</v>
      </c>
      <c r="C276" s="12" t="s">
        <v>149</v>
      </c>
      <c r="D276" s="35">
        <v>5100</v>
      </c>
      <c r="E276" s="2">
        <f t="shared" si="39"/>
        <v>0.42498340000000001</v>
      </c>
      <c r="F276" s="3">
        <v>0.08</v>
      </c>
      <c r="G276" s="4">
        <f t="shared" si="43"/>
        <v>0.1304584</v>
      </c>
      <c r="H276" s="3" t="s">
        <v>461</v>
      </c>
      <c r="I276" s="12" t="s">
        <v>149</v>
      </c>
      <c r="J276" s="2">
        <v>1</v>
      </c>
      <c r="K276" s="3">
        <v>0.25</v>
      </c>
      <c r="L276" s="4">
        <f t="shared" si="42"/>
        <v>0.29452499999999998</v>
      </c>
      <c r="M276" s="4">
        <f t="shared" si="44"/>
        <v>2167.41534</v>
      </c>
      <c r="N276" s="4">
        <f t="shared" si="45"/>
        <v>1502.0774999999999</v>
      </c>
    </row>
    <row r="277" spans="1:14" ht="51">
      <c r="A277" s="65">
        <v>229</v>
      </c>
      <c r="B277" s="13" t="s">
        <v>462</v>
      </c>
      <c r="C277" s="12" t="s">
        <v>149</v>
      </c>
      <c r="D277" s="35">
        <v>1500</v>
      </c>
      <c r="E277" s="2">
        <f t="shared" si="39"/>
        <v>0.46032640000000002</v>
      </c>
      <c r="F277" s="3">
        <v>0.08</v>
      </c>
      <c r="G277" s="4">
        <f t="shared" si="43"/>
        <v>0.1304584</v>
      </c>
      <c r="H277" s="3" t="s">
        <v>463</v>
      </c>
      <c r="I277" s="12" t="s">
        <v>149</v>
      </c>
      <c r="J277" s="2">
        <v>1</v>
      </c>
      <c r="K277" s="3">
        <v>0.28000000000000003</v>
      </c>
      <c r="L277" s="4">
        <f t="shared" si="42"/>
        <v>0.32986799999999999</v>
      </c>
      <c r="M277" s="4">
        <f t="shared" si="44"/>
        <v>690.4896</v>
      </c>
      <c r="N277" s="4">
        <f t="shared" si="45"/>
        <v>494.80199999999996</v>
      </c>
    </row>
    <row r="278" spans="1:14" ht="38.25">
      <c r="A278" s="65">
        <v>230</v>
      </c>
      <c r="B278" s="13" t="s">
        <v>464</v>
      </c>
      <c r="C278" s="12" t="s">
        <v>149</v>
      </c>
      <c r="D278" s="35">
        <v>1500</v>
      </c>
      <c r="E278" s="2">
        <f t="shared" si="39"/>
        <v>0.46032640000000002</v>
      </c>
      <c r="F278" s="3">
        <v>0.08</v>
      </c>
      <c r="G278" s="4">
        <f t="shared" si="43"/>
        <v>0.1304584</v>
      </c>
      <c r="H278" s="3" t="s">
        <v>465</v>
      </c>
      <c r="I278" s="12" t="s">
        <v>149</v>
      </c>
      <c r="J278" s="2">
        <v>1</v>
      </c>
      <c r="K278" s="3">
        <v>0.28000000000000003</v>
      </c>
      <c r="L278" s="4">
        <f t="shared" si="42"/>
        <v>0.32986799999999999</v>
      </c>
      <c r="M278" s="4">
        <f t="shared" si="44"/>
        <v>690.4896</v>
      </c>
      <c r="N278" s="4">
        <f t="shared" si="45"/>
        <v>494.80199999999996</v>
      </c>
    </row>
    <row r="279" spans="1:14" ht="63.75">
      <c r="A279" s="65">
        <v>231</v>
      </c>
      <c r="B279" s="13" t="s">
        <v>466</v>
      </c>
      <c r="C279" s="12" t="s">
        <v>149</v>
      </c>
      <c r="D279" s="35">
        <v>1500</v>
      </c>
      <c r="E279" s="2">
        <f t="shared" ref="E279:E318" si="48">+G279+L279</f>
        <v>0.46032640000000002</v>
      </c>
      <c r="F279" s="3">
        <v>0.08</v>
      </c>
      <c r="G279" s="4">
        <f t="shared" si="43"/>
        <v>0.1304584</v>
      </c>
      <c r="H279" s="3" t="s">
        <v>467</v>
      </c>
      <c r="I279" s="12" t="s">
        <v>149</v>
      </c>
      <c r="J279" s="2">
        <v>1</v>
      </c>
      <c r="K279" s="3">
        <v>0.28000000000000003</v>
      </c>
      <c r="L279" s="4">
        <f t="shared" si="42"/>
        <v>0.32986799999999999</v>
      </c>
      <c r="M279" s="4">
        <f t="shared" si="44"/>
        <v>690.4896</v>
      </c>
      <c r="N279" s="4">
        <f t="shared" si="45"/>
        <v>494.80199999999996</v>
      </c>
    </row>
    <row r="280" spans="1:14" ht="51">
      <c r="A280" s="65">
        <v>232</v>
      </c>
      <c r="B280" s="13" t="s">
        <v>468</v>
      </c>
      <c r="C280" s="12" t="s">
        <v>149</v>
      </c>
      <c r="D280" s="35">
        <v>4500</v>
      </c>
      <c r="E280" s="2">
        <f t="shared" si="48"/>
        <v>0.34045839999999999</v>
      </c>
      <c r="F280" s="3">
        <v>0.08</v>
      </c>
      <c r="G280" s="4">
        <f t="shared" si="43"/>
        <v>0.1304584</v>
      </c>
      <c r="H280" s="3" t="s">
        <v>469</v>
      </c>
      <c r="I280" s="12" t="s">
        <v>149</v>
      </c>
      <c r="J280" s="2">
        <v>1</v>
      </c>
      <c r="K280" s="3">
        <v>0.28000000000000003</v>
      </c>
      <c r="L280" s="4">
        <v>0.21</v>
      </c>
      <c r="M280" s="4">
        <f t="shared" si="44"/>
        <v>1532.0627999999999</v>
      </c>
      <c r="N280" s="4">
        <f t="shared" si="45"/>
        <v>945</v>
      </c>
    </row>
    <row r="281" spans="1:14" ht="63.75">
      <c r="A281" s="65">
        <v>233</v>
      </c>
      <c r="B281" s="13" t="s">
        <v>470</v>
      </c>
      <c r="C281" s="12" t="s">
        <v>149</v>
      </c>
      <c r="D281" s="35">
        <v>5100</v>
      </c>
      <c r="E281" s="2">
        <f t="shared" si="48"/>
        <v>0.2804584</v>
      </c>
      <c r="F281" s="3">
        <v>0.08</v>
      </c>
      <c r="G281" s="4">
        <f t="shared" si="43"/>
        <v>0.1304584</v>
      </c>
      <c r="H281" s="3" t="s">
        <v>471</v>
      </c>
      <c r="I281" s="12" t="s">
        <v>149</v>
      </c>
      <c r="J281" s="2">
        <v>1</v>
      </c>
      <c r="K281" s="3">
        <v>0.25</v>
      </c>
      <c r="L281" s="4">
        <v>0.15</v>
      </c>
      <c r="M281" s="4">
        <f t="shared" si="44"/>
        <v>1430.3378399999999</v>
      </c>
      <c r="N281" s="4">
        <f t="shared" si="45"/>
        <v>765</v>
      </c>
    </row>
    <row r="282" spans="1:14" ht="63.75">
      <c r="A282" s="3">
        <v>234</v>
      </c>
      <c r="B282" s="13" t="s">
        <v>472</v>
      </c>
      <c r="C282" s="12" t="s">
        <v>149</v>
      </c>
      <c r="D282" s="35">
        <v>4500</v>
      </c>
      <c r="E282" s="2">
        <f t="shared" si="48"/>
        <v>0.39045839999999998</v>
      </c>
      <c r="F282" s="3">
        <v>0.08</v>
      </c>
      <c r="G282" s="4">
        <f t="shared" si="43"/>
        <v>0.1304584</v>
      </c>
      <c r="H282" s="3" t="s">
        <v>473</v>
      </c>
      <c r="I282" s="12" t="s">
        <v>149</v>
      </c>
      <c r="J282" s="2">
        <v>1</v>
      </c>
      <c r="K282" s="3">
        <v>0.28000000000000003</v>
      </c>
      <c r="L282" s="4">
        <v>0.26</v>
      </c>
      <c r="M282" s="4">
        <f t="shared" si="44"/>
        <v>1757.0627999999999</v>
      </c>
      <c r="N282" s="4">
        <f t="shared" si="45"/>
        <v>1170</v>
      </c>
    </row>
    <row r="283" spans="1:14" ht="30" customHeight="1">
      <c r="A283" s="3">
        <v>235</v>
      </c>
      <c r="B283" s="13" t="s">
        <v>475</v>
      </c>
      <c r="C283" s="12" t="s">
        <v>149</v>
      </c>
      <c r="D283" s="35">
        <v>100</v>
      </c>
      <c r="E283" s="2">
        <f t="shared" si="48"/>
        <v>0.30717339999999999</v>
      </c>
      <c r="F283" s="3">
        <v>0.08</v>
      </c>
      <c r="G283" s="4">
        <f t="shared" si="43"/>
        <v>0.1304584</v>
      </c>
      <c r="H283" s="3" t="s">
        <v>474</v>
      </c>
      <c r="I283" s="12" t="s">
        <v>149</v>
      </c>
      <c r="J283" s="2">
        <v>1</v>
      </c>
      <c r="K283" s="3">
        <v>0.15</v>
      </c>
      <c r="L283" s="4">
        <f t="shared" ref="L283:L318" si="49">+K283*J283*1.1781</f>
        <v>0.17671499999999998</v>
      </c>
      <c r="M283" s="4">
        <f t="shared" si="44"/>
        <v>30.71734</v>
      </c>
      <c r="N283" s="4">
        <f t="shared" si="45"/>
        <v>17.671499999999998</v>
      </c>
    </row>
    <row r="284" spans="1:14" ht="30" customHeight="1">
      <c r="A284" s="65">
        <v>236</v>
      </c>
      <c r="B284" s="13" t="s">
        <v>476</v>
      </c>
      <c r="C284" s="12" t="s">
        <v>149</v>
      </c>
      <c r="D284" s="35">
        <v>50</v>
      </c>
      <c r="E284" s="2">
        <f t="shared" si="48"/>
        <v>0.33073540000000001</v>
      </c>
      <c r="F284" s="3">
        <v>0.08</v>
      </c>
      <c r="G284" s="4">
        <f t="shared" ref="G284:G318" si="50">+F284*1.63073</f>
        <v>0.1304584</v>
      </c>
      <c r="H284" s="3" t="s">
        <v>477</v>
      </c>
      <c r="I284" s="12" t="s">
        <v>149</v>
      </c>
      <c r="J284" s="2">
        <v>1</v>
      </c>
      <c r="K284" s="3">
        <v>0.17</v>
      </c>
      <c r="L284" s="4">
        <f t="shared" si="49"/>
        <v>0.20027700000000001</v>
      </c>
      <c r="M284" s="4">
        <f t="shared" si="44"/>
        <v>16.536770000000001</v>
      </c>
      <c r="N284" s="4">
        <f t="shared" si="45"/>
        <v>10.01385</v>
      </c>
    </row>
    <row r="285" spans="1:14" ht="30" customHeight="1">
      <c r="A285" s="65">
        <v>237</v>
      </c>
      <c r="B285" s="13" t="s">
        <v>478</v>
      </c>
      <c r="C285" s="12" t="s">
        <v>149</v>
      </c>
      <c r="D285" s="35">
        <v>10</v>
      </c>
      <c r="E285" s="2">
        <f t="shared" si="48"/>
        <v>0.44854539999999998</v>
      </c>
      <c r="F285" s="3">
        <v>0.08</v>
      </c>
      <c r="G285" s="4">
        <f t="shared" si="50"/>
        <v>0.1304584</v>
      </c>
      <c r="H285" s="3" t="s">
        <v>479</v>
      </c>
      <c r="I285" s="12" t="s">
        <v>149</v>
      </c>
      <c r="J285" s="2">
        <v>1</v>
      </c>
      <c r="K285" s="3">
        <v>0.27</v>
      </c>
      <c r="L285" s="4">
        <f t="shared" si="49"/>
        <v>0.31808700000000001</v>
      </c>
      <c r="M285" s="4">
        <f t="shared" si="44"/>
        <v>4.4854539999999998</v>
      </c>
      <c r="N285" s="4">
        <f t="shared" si="45"/>
        <v>3.1808700000000001</v>
      </c>
    </row>
    <row r="286" spans="1:14" ht="30" customHeight="1">
      <c r="A286" s="65">
        <v>238</v>
      </c>
      <c r="B286" s="13" t="s">
        <v>480</v>
      </c>
      <c r="C286" s="12" t="s">
        <v>149</v>
      </c>
      <c r="D286" s="35">
        <v>5</v>
      </c>
      <c r="E286" s="2">
        <f t="shared" si="48"/>
        <v>0.54279339999999998</v>
      </c>
      <c r="F286" s="3">
        <v>0.08</v>
      </c>
      <c r="G286" s="4">
        <f t="shared" si="50"/>
        <v>0.1304584</v>
      </c>
      <c r="H286" s="3" t="s">
        <v>481</v>
      </c>
      <c r="I286" s="12" t="s">
        <v>149</v>
      </c>
      <c r="J286" s="2">
        <v>1</v>
      </c>
      <c r="K286" s="3">
        <v>0.35</v>
      </c>
      <c r="L286" s="4">
        <f t="shared" si="49"/>
        <v>0.41233499999999995</v>
      </c>
      <c r="M286" s="4">
        <f t="shared" si="44"/>
        <v>2.7139669999999998</v>
      </c>
      <c r="N286" s="4">
        <f t="shared" si="45"/>
        <v>2.0616749999999997</v>
      </c>
    </row>
    <row r="287" spans="1:14" ht="30" customHeight="1">
      <c r="A287" s="3">
        <v>239</v>
      </c>
      <c r="B287" s="13" t="s">
        <v>482</v>
      </c>
      <c r="C287" s="12" t="s">
        <v>149</v>
      </c>
      <c r="D287" s="35">
        <v>15</v>
      </c>
      <c r="E287" s="2">
        <f t="shared" si="48"/>
        <v>0.66060339999999995</v>
      </c>
      <c r="F287" s="3">
        <v>0.08</v>
      </c>
      <c r="G287" s="4">
        <f t="shared" si="50"/>
        <v>0.1304584</v>
      </c>
      <c r="H287" s="3" t="s">
        <v>483</v>
      </c>
      <c r="I287" s="12" t="s">
        <v>149</v>
      </c>
      <c r="J287" s="2">
        <v>1</v>
      </c>
      <c r="K287" s="3">
        <v>0.45</v>
      </c>
      <c r="L287" s="4">
        <f t="shared" si="49"/>
        <v>0.53014499999999998</v>
      </c>
      <c r="M287" s="4">
        <f t="shared" si="44"/>
        <v>9.9090509999999998</v>
      </c>
      <c r="N287" s="4">
        <f t="shared" si="45"/>
        <v>7.9521749999999995</v>
      </c>
    </row>
    <row r="288" spans="1:14" ht="30" customHeight="1">
      <c r="A288" s="65">
        <v>240</v>
      </c>
      <c r="B288" s="13" t="s">
        <v>484</v>
      </c>
      <c r="C288" s="12" t="s">
        <v>149</v>
      </c>
      <c r="D288" s="35">
        <v>70</v>
      </c>
      <c r="E288" s="2">
        <f t="shared" si="48"/>
        <v>0.69594639999999997</v>
      </c>
      <c r="F288" s="3">
        <v>0.08</v>
      </c>
      <c r="G288" s="4">
        <f t="shared" si="50"/>
        <v>0.1304584</v>
      </c>
      <c r="H288" s="3" t="s">
        <v>485</v>
      </c>
      <c r="I288" s="12" t="s">
        <v>149</v>
      </c>
      <c r="J288" s="2">
        <v>1</v>
      </c>
      <c r="K288" s="3">
        <v>0.48</v>
      </c>
      <c r="L288" s="4">
        <f t="shared" si="49"/>
        <v>0.56548799999999999</v>
      </c>
      <c r="M288" s="4">
        <f t="shared" si="44"/>
        <v>48.716248</v>
      </c>
      <c r="N288" s="4">
        <f t="shared" si="45"/>
        <v>39.584159999999997</v>
      </c>
    </row>
    <row r="289" spans="1:14" ht="51">
      <c r="A289" s="65">
        <v>241</v>
      </c>
      <c r="B289" s="13" t="s">
        <v>486</v>
      </c>
      <c r="C289" s="12" t="s">
        <v>23</v>
      </c>
      <c r="D289" s="35">
        <v>500</v>
      </c>
      <c r="E289" s="2">
        <f t="shared" si="48"/>
        <v>5.1650299999999996E-2</v>
      </c>
      <c r="F289" s="3">
        <v>0.01</v>
      </c>
      <c r="G289" s="4">
        <f t="shared" si="50"/>
        <v>1.63073E-2</v>
      </c>
      <c r="H289" s="3" t="s">
        <v>487</v>
      </c>
      <c r="I289" s="12" t="s">
        <v>23</v>
      </c>
      <c r="J289" s="2">
        <v>1</v>
      </c>
      <c r="K289" s="3">
        <v>0.03</v>
      </c>
      <c r="L289" s="4">
        <f t="shared" si="49"/>
        <v>3.5342999999999999E-2</v>
      </c>
      <c r="M289" s="4">
        <f t="shared" si="44"/>
        <v>25.825149999999997</v>
      </c>
      <c r="N289" s="4">
        <f t="shared" si="45"/>
        <v>17.671499999999998</v>
      </c>
    </row>
    <row r="290" spans="1:14" ht="51">
      <c r="A290" s="65">
        <v>242</v>
      </c>
      <c r="B290" s="13" t="s">
        <v>488</v>
      </c>
      <c r="C290" s="12" t="s">
        <v>23</v>
      </c>
      <c r="D290" s="35">
        <v>500</v>
      </c>
      <c r="E290" s="2">
        <f t="shared" si="48"/>
        <v>5.7540800000000003E-2</v>
      </c>
      <c r="F290" s="3">
        <v>0.01</v>
      </c>
      <c r="G290" s="4">
        <f t="shared" si="50"/>
        <v>1.63073E-2</v>
      </c>
      <c r="H290" s="3" t="s">
        <v>489</v>
      </c>
      <c r="I290" s="12" t="s">
        <v>23</v>
      </c>
      <c r="J290" s="2">
        <v>1</v>
      </c>
      <c r="K290" s="3">
        <v>3.5000000000000003E-2</v>
      </c>
      <c r="L290" s="4">
        <f t="shared" si="49"/>
        <v>4.1233499999999999E-2</v>
      </c>
      <c r="M290" s="4">
        <f t="shared" si="44"/>
        <v>28.770400000000002</v>
      </c>
      <c r="N290" s="4">
        <f t="shared" si="45"/>
        <v>20.61675</v>
      </c>
    </row>
    <row r="291" spans="1:14" ht="38.25">
      <c r="A291" s="65">
        <v>243</v>
      </c>
      <c r="B291" s="13" t="s">
        <v>490</v>
      </c>
      <c r="C291" s="12" t="s">
        <v>23</v>
      </c>
      <c r="D291" s="35">
        <v>1000</v>
      </c>
      <c r="E291" s="2">
        <f t="shared" si="48"/>
        <v>3.1715649999999998E-2</v>
      </c>
      <c r="F291" s="3">
        <v>5.0000000000000001E-3</v>
      </c>
      <c r="G291" s="4">
        <f t="shared" si="50"/>
        <v>8.1536500000000001E-3</v>
      </c>
      <c r="H291" s="3" t="s">
        <v>491</v>
      </c>
      <c r="I291" s="12" t="s">
        <v>23</v>
      </c>
      <c r="J291" s="2">
        <v>1</v>
      </c>
      <c r="K291" s="3">
        <v>0.02</v>
      </c>
      <c r="L291" s="4">
        <f t="shared" si="49"/>
        <v>2.3562E-2</v>
      </c>
      <c r="M291" s="4">
        <f t="shared" si="44"/>
        <v>31.715649999999997</v>
      </c>
      <c r="N291" s="4">
        <f t="shared" si="45"/>
        <v>23.562000000000001</v>
      </c>
    </row>
    <row r="292" spans="1:14" ht="38.25">
      <c r="A292" s="65">
        <v>244</v>
      </c>
      <c r="B292" s="13" t="s">
        <v>492</v>
      </c>
      <c r="C292" s="12" t="s">
        <v>23</v>
      </c>
      <c r="D292" s="35">
        <v>500</v>
      </c>
      <c r="E292" s="2">
        <f t="shared" si="48"/>
        <v>4.3496649999999998E-2</v>
      </c>
      <c r="F292" s="3">
        <v>5.0000000000000001E-3</v>
      </c>
      <c r="G292" s="4">
        <f t="shared" si="50"/>
        <v>8.1536500000000001E-3</v>
      </c>
      <c r="H292" s="3" t="s">
        <v>493</v>
      </c>
      <c r="I292" s="12" t="s">
        <v>23</v>
      </c>
      <c r="J292" s="2">
        <v>1</v>
      </c>
      <c r="K292" s="3">
        <v>0.03</v>
      </c>
      <c r="L292" s="4">
        <f t="shared" si="49"/>
        <v>3.5342999999999999E-2</v>
      </c>
      <c r="M292" s="4">
        <f t="shared" si="44"/>
        <v>21.748324999999998</v>
      </c>
      <c r="N292" s="4">
        <f t="shared" si="45"/>
        <v>17.671499999999998</v>
      </c>
    </row>
    <row r="293" spans="1:14" ht="30" customHeight="1">
      <c r="A293" s="65">
        <v>245</v>
      </c>
      <c r="B293" s="13" t="s">
        <v>494</v>
      </c>
      <c r="C293" s="12" t="s">
        <v>23</v>
      </c>
      <c r="D293" s="35">
        <v>20</v>
      </c>
      <c r="E293" s="2">
        <f t="shared" si="48"/>
        <v>4.9387149999999998E-2</v>
      </c>
      <c r="F293" s="3">
        <v>5.0000000000000001E-3</v>
      </c>
      <c r="G293" s="4">
        <f t="shared" si="50"/>
        <v>8.1536500000000001E-3</v>
      </c>
      <c r="H293" s="3" t="s">
        <v>495</v>
      </c>
      <c r="I293" s="12" t="s">
        <v>23</v>
      </c>
      <c r="J293" s="2">
        <v>1</v>
      </c>
      <c r="K293" s="3">
        <v>3.5000000000000003E-2</v>
      </c>
      <c r="L293" s="4">
        <f t="shared" si="49"/>
        <v>4.1233499999999999E-2</v>
      </c>
      <c r="M293" s="4">
        <f t="shared" ref="M293:M318" si="51">+E293*D293</f>
        <v>0.98774299999999993</v>
      </c>
      <c r="N293" s="4">
        <f t="shared" ref="N293:N318" si="52">+L293*D293</f>
        <v>0.82467000000000001</v>
      </c>
    </row>
    <row r="294" spans="1:14" ht="38.25">
      <c r="A294" s="65">
        <v>246</v>
      </c>
      <c r="B294" s="13" t="s">
        <v>496</v>
      </c>
      <c r="C294" s="12" t="s">
        <v>23</v>
      </c>
      <c r="D294" s="35">
        <v>20</v>
      </c>
      <c r="E294" s="2">
        <f t="shared" si="48"/>
        <v>5.5277649999999998E-2</v>
      </c>
      <c r="F294" s="3">
        <v>5.0000000000000001E-3</v>
      </c>
      <c r="G294" s="4">
        <f t="shared" si="50"/>
        <v>8.1536500000000001E-3</v>
      </c>
      <c r="H294" s="3" t="s">
        <v>497</v>
      </c>
      <c r="I294" s="12" t="s">
        <v>23</v>
      </c>
      <c r="J294" s="2">
        <v>1</v>
      </c>
      <c r="K294" s="3">
        <v>0.04</v>
      </c>
      <c r="L294" s="4">
        <f t="shared" si="49"/>
        <v>4.7123999999999999E-2</v>
      </c>
      <c r="M294" s="4">
        <f t="shared" si="51"/>
        <v>1.105553</v>
      </c>
      <c r="N294" s="4">
        <f t="shared" si="52"/>
        <v>0.94247999999999998</v>
      </c>
    </row>
    <row r="295" spans="1:14" ht="30" customHeight="1">
      <c r="A295" s="65">
        <v>247</v>
      </c>
      <c r="B295" s="13" t="s">
        <v>498</v>
      </c>
      <c r="C295" s="12" t="s">
        <v>23</v>
      </c>
      <c r="D295" s="35">
        <v>150</v>
      </c>
      <c r="E295" s="2">
        <f t="shared" si="48"/>
        <v>1.0438565</v>
      </c>
      <c r="F295" s="3">
        <v>0.25</v>
      </c>
      <c r="G295" s="4">
        <f t="shared" si="50"/>
        <v>0.4076825</v>
      </c>
      <c r="H295" s="3" t="s">
        <v>499</v>
      </c>
      <c r="I295" s="12" t="s">
        <v>23</v>
      </c>
      <c r="J295" s="2">
        <v>1</v>
      </c>
      <c r="K295" s="3">
        <v>0.54</v>
      </c>
      <c r="L295" s="4">
        <f t="shared" si="49"/>
        <v>0.63617400000000002</v>
      </c>
      <c r="M295" s="4">
        <f t="shared" si="51"/>
        <v>156.578475</v>
      </c>
      <c r="N295" s="4">
        <f t="shared" si="52"/>
        <v>95.426100000000005</v>
      </c>
    </row>
    <row r="296" spans="1:14" ht="51">
      <c r="A296" s="65">
        <v>248</v>
      </c>
      <c r="B296" s="13" t="s">
        <v>500</v>
      </c>
      <c r="C296" s="12" t="s">
        <v>23</v>
      </c>
      <c r="D296" s="35">
        <v>130</v>
      </c>
      <c r="E296" s="2">
        <f t="shared" si="48"/>
        <v>0.66233819999999999</v>
      </c>
      <c r="F296" s="3">
        <v>0.24</v>
      </c>
      <c r="G296" s="4">
        <f t="shared" si="50"/>
        <v>0.39137519999999998</v>
      </c>
      <c r="H296" s="3" t="s">
        <v>501</v>
      </c>
      <c r="I296" s="12" t="s">
        <v>23</v>
      </c>
      <c r="J296" s="2">
        <v>1</v>
      </c>
      <c r="K296" s="3">
        <v>0.23</v>
      </c>
      <c r="L296" s="4">
        <f t="shared" si="49"/>
        <v>0.27096300000000001</v>
      </c>
      <c r="M296" s="4">
        <f t="shared" si="51"/>
        <v>86.103966</v>
      </c>
      <c r="N296" s="4">
        <f t="shared" si="52"/>
        <v>35.225189999999998</v>
      </c>
    </row>
    <row r="297" spans="1:14" ht="63.75">
      <c r="A297" s="3">
        <v>249</v>
      </c>
      <c r="B297" s="13" t="s">
        <v>502</v>
      </c>
      <c r="C297" s="12" t="s">
        <v>23</v>
      </c>
      <c r="D297" s="35">
        <v>5</v>
      </c>
      <c r="E297" s="2">
        <f t="shared" si="48"/>
        <v>0.81549119999999986</v>
      </c>
      <c r="F297" s="3">
        <v>0.24</v>
      </c>
      <c r="G297" s="4">
        <f t="shared" si="50"/>
        <v>0.39137519999999998</v>
      </c>
      <c r="H297" s="3" t="s">
        <v>503</v>
      </c>
      <c r="I297" s="12" t="s">
        <v>23</v>
      </c>
      <c r="J297" s="2">
        <v>1</v>
      </c>
      <c r="K297" s="3">
        <v>0.36</v>
      </c>
      <c r="L297" s="4">
        <f t="shared" si="49"/>
        <v>0.42411599999999994</v>
      </c>
      <c r="M297" s="4">
        <f t="shared" si="51"/>
        <v>4.0774559999999997</v>
      </c>
      <c r="N297" s="4">
        <f t="shared" si="52"/>
        <v>2.1205799999999995</v>
      </c>
    </row>
    <row r="298" spans="1:14" ht="63.75">
      <c r="A298" s="3">
        <v>250</v>
      </c>
      <c r="B298" s="13" t="s">
        <v>504</v>
      </c>
      <c r="C298" s="12" t="s">
        <v>23</v>
      </c>
      <c r="D298" s="35">
        <v>5</v>
      </c>
      <c r="E298" s="2">
        <f t="shared" si="48"/>
        <v>0.92152020000000001</v>
      </c>
      <c r="F298" s="3">
        <v>0.24</v>
      </c>
      <c r="G298" s="4">
        <f t="shared" si="50"/>
        <v>0.39137519999999998</v>
      </c>
      <c r="H298" s="3" t="s">
        <v>504</v>
      </c>
      <c r="I298" s="12" t="s">
        <v>23</v>
      </c>
      <c r="J298" s="2">
        <v>1</v>
      </c>
      <c r="K298" s="3">
        <v>0.45</v>
      </c>
      <c r="L298" s="4">
        <f t="shared" si="49"/>
        <v>0.53014499999999998</v>
      </c>
      <c r="M298" s="4">
        <f t="shared" si="51"/>
        <v>4.6076009999999998</v>
      </c>
      <c r="N298" s="4">
        <f t="shared" si="52"/>
        <v>2.650725</v>
      </c>
    </row>
    <row r="299" spans="1:14" ht="38.25">
      <c r="A299" s="65">
        <v>251</v>
      </c>
      <c r="B299" s="13" t="s">
        <v>505</v>
      </c>
      <c r="C299" s="12" t="s">
        <v>23</v>
      </c>
      <c r="D299" s="35">
        <v>150</v>
      </c>
      <c r="E299" s="2">
        <f t="shared" si="48"/>
        <v>0.22290850000000001</v>
      </c>
      <c r="F299" s="3">
        <v>0.05</v>
      </c>
      <c r="G299" s="4">
        <f t="shared" si="50"/>
        <v>8.1536500000000012E-2</v>
      </c>
      <c r="H299" s="3" t="s">
        <v>506</v>
      </c>
      <c r="I299" s="12" t="s">
        <v>23</v>
      </c>
      <c r="J299" s="2">
        <v>1</v>
      </c>
      <c r="K299" s="3">
        <v>0.12</v>
      </c>
      <c r="L299" s="4">
        <f t="shared" si="49"/>
        <v>0.141372</v>
      </c>
      <c r="M299" s="4">
        <f t="shared" si="51"/>
        <v>33.436275000000002</v>
      </c>
      <c r="N299" s="4">
        <f t="shared" si="52"/>
        <v>21.2058</v>
      </c>
    </row>
    <row r="300" spans="1:14" ht="51">
      <c r="A300" s="3">
        <v>252</v>
      </c>
      <c r="B300" s="13" t="s">
        <v>507</v>
      </c>
      <c r="C300" s="12" t="s">
        <v>23</v>
      </c>
      <c r="D300" s="35">
        <v>10</v>
      </c>
      <c r="E300" s="2">
        <f t="shared" si="48"/>
        <v>0.40867609999999999</v>
      </c>
      <c r="F300" s="3">
        <v>7.0000000000000007E-2</v>
      </c>
      <c r="G300" s="4">
        <f t="shared" si="50"/>
        <v>0.11415110000000001</v>
      </c>
      <c r="H300" s="3" t="s">
        <v>508</v>
      </c>
      <c r="I300" s="12" t="s">
        <v>23</v>
      </c>
      <c r="J300" s="2">
        <v>1</v>
      </c>
      <c r="K300" s="3">
        <v>0.25</v>
      </c>
      <c r="L300" s="4">
        <f t="shared" si="49"/>
        <v>0.29452499999999998</v>
      </c>
      <c r="M300" s="4">
        <f t="shared" si="51"/>
        <v>4.0867610000000001</v>
      </c>
      <c r="N300" s="4">
        <f t="shared" si="52"/>
        <v>2.9452499999999997</v>
      </c>
    </row>
    <row r="301" spans="1:14" ht="51">
      <c r="A301" s="65">
        <v>253</v>
      </c>
      <c r="B301" s="13" t="s">
        <v>509</v>
      </c>
      <c r="C301" s="12" t="s">
        <v>23</v>
      </c>
      <c r="D301" s="35">
        <v>130</v>
      </c>
      <c r="E301" s="2">
        <f t="shared" si="48"/>
        <v>0.29266400000000004</v>
      </c>
      <c r="F301" s="3">
        <v>0.1</v>
      </c>
      <c r="G301" s="4">
        <f t="shared" si="50"/>
        <v>0.16307300000000002</v>
      </c>
      <c r="H301" s="3" t="s">
        <v>510</v>
      </c>
      <c r="I301" s="12" t="s">
        <v>23</v>
      </c>
      <c r="J301" s="2">
        <v>1</v>
      </c>
      <c r="K301" s="3">
        <v>0.11</v>
      </c>
      <c r="L301" s="4">
        <f t="shared" si="49"/>
        <v>0.12959099999999998</v>
      </c>
      <c r="M301" s="4">
        <f t="shared" si="51"/>
        <v>38.046320000000001</v>
      </c>
      <c r="N301" s="4">
        <f t="shared" si="52"/>
        <v>16.846829999999997</v>
      </c>
    </row>
    <row r="302" spans="1:14" ht="38.25">
      <c r="A302" s="65">
        <v>254</v>
      </c>
      <c r="B302" s="13" t="s">
        <v>513</v>
      </c>
      <c r="C302" s="12" t="s">
        <v>23</v>
      </c>
      <c r="D302" s="35">
        <v>300</v>
      </c>
      <c r="E302" s="2">
        <f t="shared" si="48"/>
        <v>0.29836839999999998</v>
      </c>
      <c r="F302" s="3">
        <v>0.11</v>
      </c>
      <c r="G302" s="4">
        <f t="shared" si="50"/>
        <v>0.17938029999999999</v>
      </c>
      <c r="H302" s="3" t="s">
        <v>511</v>
      </c>
      <c r="I302" s="12" t="s">
        <v>23</v>
      </c>
      <c r="J302" s="2">
        <v>1</v>
      </c>
      <c r="K302" s="3">
        <v>0.10100000000000001</v>
      </c>
      <c r="L302" s="4">
        <f t="shared" si="49"/>
        <v>0.1189881</v>
      </c>
      <c r="M302" s="4">
        <f t="shared" si="51"/>
        <v>89.51052</v>
      </c>
      <c r="N302" s="4">
        <f t="shared" si="52"/>
        <v>35.696429999999999</v>
      </c>
    </row>
    <row r="303" spans="1:14" ht="51">
      <c r="A303" s="65">
        <v>255</v>
      </c>
      <c r="B303" s="13" t="s">
        <v>514</v>
      </c>
      <c r="C303" s="12" t="s">
        <v>23</v>
      </c>
      <c r="D303" s="35">
        <v>55</v>
      </c>
      <c r="E303" s="2">
        <f t="shared" si="48"/>
        <v>0.20660119999999998</v>
      </c>
      <c r="F303" s="3">
        <v>0.04</v>
      </c>
      <c r="G303" s="4">
        <f t="shared" si="50"/>
        <v>6.5229200000000001E-2</v>
      </c>
      <c r="H303" s="3" t="s">
        <v>512</v>
      </c>
      <c r="I303" s="12" t="s">
        <v>23</v>
      </c>
      <c r="J303" s="2">
        <v>1</v>
      </c>
      <c r="K303" s="3">
        <v>0.12</v>
      </c>
      <c r="L303" s="4">
        <f t="shared" si="49"/>
        <v>0.141372</v>
      </c>
      <c r="M303" s="4">
        <f t="shared" si="51"/>
        <v>11.363066</v>
      </c>
      <c r="N303" s="4">
        <f t="shared" si="52"/>
        <v>7.7754599999999998</v>
      </c>
    </row>
    <row r="304" spans="1:14" ht="51">
      <c r="A304" s="65">
        <v>256</v>
      </c>
      <c r="B304" s="13" t="s">
        <v>515</v>
      </c>
      <c r="C304" s="12" t="s">
        <v>23</v>
      </c>
      <c r="D304" s="35">
        <v>10</v>
      </c>
      <c r="E304" s="2">
        <f t="shared" si="48"/>
        <v>0.1948202</v>
      </c>
      <c r="F304" s="3">
        <v>0.04</v>
      </c>
      <c r="G304" s="4">
        <f t="shared" si="50"/>
        <v>6.5229200000000001E-2</v>
      </c>
      <c r="H304" s="3" t="s">
        <v>512</v>
      </c>
      <c r="I304" s="12" t="s">
        <v>23</v>
      </c>
      <c r="J304" s="2">
        <v>1</v>
      </c>
      <c r="K304" s="3">
        <v>0.11</v>
      </c>
      <c r="L304" s="4">
        <f t="shared" si="49"/>
        <v>0.12959099999999998</v>
      </c>
      <c r="M304" s="4">
        <f t="shared" si="51"/>
        <v>1.948202</v>
      </c>
      <c r="N304" s="4">
        <f t="shared" si="52"/>
        <v>1.2959099999999999</v>
      </c>
    </row>
    <row r="305" spans="1:17" ht="51">
      <c r="A305" s="65">
        <v>257</v>
      </c>
      <c r="B305" s="13" t="s">
        <v>516</v>
      </c>
      <c r="C305" s="12" t="s">
        <v>23</v>
      </c>
      <c r="D305" s="35">
        <v>35</v>
      </c>
      <c r="E305" s="2">
        <f t="shared" si="48"/>
        <v>0.39236879999999996</v>
      </c>
      <c r="F305" s="3">
        <v>0.06</v>
      </c>
      <c r="G305" s="4">
        <f t="shared" si="50"/>
        <v>9.7843799999999995E-2</v>
      </c>
      <c r="H305" s="3" t="s">
        <v>517</v>
      </c>
      <c r="I305" s="12" t="s">
        <v>23</v>
      </c>
      <c r="J305" s="2">
        <v>1</v>
      </c>
      <c r="K305" s="3">
        <v>0.25</v>
      </c>
      <c r="L305" s="4">
        <f t="shared" si="49"/>
        <v>0.29452499999999998</v>
      </c>
      <c r="M305" s="4">
        <f t="shared" si="51"/>
        <v>13.732907999999998</v>
      </c>
      <c r="N305" s="4">
        <f t="shared" si="52"/>
        <v>10.308375</v>
      </c>
    </row>
    <row r="306" spans="1:17" ht="51">
      <c r="A306" s="65">
        <v>258</v>
      </c>
      <c r="B306" s="13" t="s">
        <v>518</v>
      </c>
      <c r="C306" s="12" t="s">
        <v>23</v>
      </c>
      <c r="D306" s="35">
        <v>15</v>
      </c>
      <c r="E306" s="2">
        <f t="shared" si="48"/>
        <v>0.51017879999999993</v>
      </c>
      <c r="F306" s="3">
        <v>0.06</v>
      </c>
      <c r="G306" s="4">
        <f t="shared" si="50"/>
        <v>9.7843799999999995E-2</v>
      </c>
      <c r="H306" s="3" t="s">
        <v>519</v>
      </c>
      <c r="I306" s="12" t="s">
        <v>23</v>
      </c>
      <c r="J306" s="2">
        <v>1</v>
      </c>
      <c r="K306" s="3">
        <v>0.35</v>
      </c>
      <c r="L306" s="4">
        <f t="shared" si="49"/>
        <v>0.41233499999999995</v>
      </c>
      <c r="M306" s="4">
        <f t="shared" si="51"/>
        <v>7.6526819999999987</v>
      </c>
      <c r="N306" s="4">
        <f t="shared" si="52"/>
        <v>6.1850249999999996</v>
      </c>
    </row>
    <row r="307" spans="1:17" ht="51">
      <c r="A307" s="65">
        <v>259</v>
      </c>
      <c r="B307" s="13" t="s">
        <v>520</v>
      </c>
      <c r="C307" s="12" t="s">
        <v>23</v>
      </c>
      <c r="D307" s="35">
        <v>12</v>
      </c>
      <c r="E307" s="2">
        <f t="shared" si="48"/>
        <v>0.62798880000000001</v>
      </c>
      <c r="F307" s="3">
        <v>0.06</v>
      </c>
      <c r="G307" s="4">
        <f t="shared" si="50"/>
        <v>9.7843799999999995E-2</v>
      </c>
      <c r="H307" s="3" t="s">
        <v>521</v>
      </c>
      <c r="I307" s="12" t="s">
        <v>23</v>
      </c>
      <c r="J307" s="2">
        <v>1</v>
      </c>
      <c r="K307" s="3">
        <v>0.45</v>
      </c>
      <c r="L307" s="4">
        <f t="shared" si="49"/>
        <v>0.53014499999999998</v>
      </c>
      <c r="M307" s="4">
        <f t="shared" si="51"/>
        <v>7.5358656000000002</v>
      </c>
      <c r="N307" s="4">
        <f t="shared" si="52"/>
        <v>6.3617399999999993</v>
      </c>
    </row>
    <row r="308" spans="1:17" ht="76.5">
      <c r="A308" s="3">
        <v>260</v>
      </c>
      <c r="B308" s="13" t="s">
        <v>522</v>
      </c>
      <c r="C308" s="12" t="s">
        <v>23</v>
      </c>
      <c r="D308" s="35">
        <v>125</v>
      </c>
      <c r="E308" s="2">
        <f t="shared" si="48"/>
        <v>0.73401780000000005</v>
      </c>
      <c r="F308" s="3">
        <v>0.06</v>
      </c>
      <c r="G308" s="4">
        <f t="shared" si="50"/>
        <v>9.7843799999999995E-2</v>
      </c>
      <c r="H308" s="3" t="s">
        <v>523</v>
      </c>
      <c r="I308" s="12" t="s">
        <v>23</v>
      </c>
      <c r="J308" s="2">
        <v>1</v>
      </c>
      <c r="K308" s="3">
        <v>0.54</v>
      </c>
      <c r="L308" s="4">
        <f t="shared" si="49"/>
        <v>0.63617400000000002</v>
      </c>
      <c r="M308" s="4">
        <f t="shared" si="51"/>
        <v>91.75222500000001</v>
      </c>
      <c r="N308" s="4">
        <f t="shared" si="52"/>
        <v>79.521749999999997</v>
      </c>
    </row>
    <row r="309" spans="1:17" ht="76.5">
      <c r="A309" s="3">
        <v>261</v>
      </c>
      <c r="B309" s="13" t="s">
        <v>524</v>
      </c>
      <c r="C309" s="12" t="s">
        <v>23</v>
      </c>
      <c r="D309" s="35">
        <v>45</v>
      </c>
      <c r="E309" s="2">
        <f t="shared" si="48"/>
        <v>0.5926458</v>
      </c>
      <c r="F309" s="3">
        <v>0.06</v>
      </c>
      <c r="G309" s="4">
        <f t="shared" si="50"/>
        <v>9.7843799999999995E-2</v>
      </c>
      <c r="H309" s="3" t="s">
        <v>525</v>
      </c>
      <c r="I309" s="12" t="s">
        <v>23</v>
      </c>
      <c r="J309" s="2">
        <v>1</v>
      </c>
      <c r="K309" s="3">
        <v>0.42</v>
      </c>
      <c r="L309" s="4">
        <f t="shared" si="49"/>
        <v>0.49480199999999996</v>
      </c>
      <c r="M309" s="4">
        <f t="shared" si="51"/>
        <v>26.669060999999999</v>
      </c>
      <c r="N309" s="4">
        <f t="shared" si="52"/>
        <v>22.266089999999998</v>
      </c>
    </row>
    <row r="310" spans="1:17" ht="51">
      <c r="A310" s="65">
        <v>262</v>
      </c>
      <c r="B310" s="13" t="s">
        <v>526</v>
      </c>
      <c r="C310" s="12" t="s">
        <v>23</v>
      </c>
      <c r="D310" s="35">
        <v>22</v>
      </c>
      <c r="E310" s="2">
        <f t="shared" si="48"/>
        <v>0.52195979999999997</v>
      </c>
      <c r="F310" s="3">
        <v>0.06</v>
      </c>
      <c r="G310" s="4">
        <f t="shared" si="50"/>
        <v>9.7843799999999995E-2</v>
      </c>
      <c r="H310" s="3" t="s">
        <v>527</v>
      </c>
      <c r="I310" s="12" t="s">
        <v>23</v>
      </c>
      <c r="J310" s="2">
        <v>1</v>
      </c>
      <c r="K310" s="3">
        <v>0.36</v>
      </c>
      <c r="L310" s="4">
        <f t="shared" si="49"/>
        <v>0.42411599999999994</v>
      </c>
      <c r="M310" s="4">
        <f t="shared" si="51"/>
        <v>11.4831156</v>
      </c>
      <c r="N310" s="4">
        <f t="shared" si="52"/>
        <v>9.3305519999999991</v>
      </c>
    </row>
    <row r="311" spans="1:17" ht="51">
      <c r="A311" s="3">
        <v>263</v>
      </c>
      <c r="B311" s="13" t="s">
        <v>528</v>
      </c>
      <c r="C311" s="12" t="s">
        <v>23</v>
      </c>
      <c r="D311" s="35">
        <v>8</v>
      </c>
      <c r="E311" s="2">
        <f t="shared" si="48"/>
        <v>0.62798880000000001</v>
      </c>
      <c r="F311" s="3">
        <v>0.06</v>
      </c>
      <c r="G311" s="4">
        <f t="shared" si="50"/>
        <v>9.7843799999999995E-2</v>
      </c>
      <c r="H311" s="3" t="s">
        <v>529</v>
      </c>
      <c r="I311" s="12" t="s">
        <v>23</v>
      </c>
      <c r="J311" s="2">
        <v>1</v>
      </c>
      <c r="K311" s="3">
        <v>0.45</v>
      </c>
      <c r="L311" s="4">
        <f t="shared" si="49"/>
        <v>0.53014499999999998</v>
      </c>
      <c r="M311" s="4">
        <f t="shared" si="51"/>
        <v>5.0239104000000001</v>
      </c>
      <c r="N311" s="4">
        <f t="shared" si="52"/>
        <v>4.2411599999999998</v>
      </c>
    </row>
    <row r="312" spans="1:17" ht="38.25">
      <c r="A312" s="65">
        <v>264</v>
      </c>
      <c r="B312" s="13" t="s">
        <v>530</v>
      </c>
      <c r="C312" s="12" t="s">
        <v>23</v>
      </c>
      <c r="D312" s="35">
        <v>10</v>
      </c>
      <c r="E312" s="2">
        <f t="shared" si="48"/>
        <v>0.66333180000000003</v>
      </c>
      <c r="F312" s="3">
        <v>0.06</v>
      </c>
      <c r="G312" s="4">
        <f t="shared" si="50"/>
        <v>9.7843799999999995E-2</v>
      </c>
      <c r="H312" s="3" t="s">
        <v>531</v>
      </c>
      <c r="I312" s="12" t="s">
        <v>23</v>
      </c>
      <c r="J312" s="2">
        <v>1</v>
      </c>
      <c r="K312" s="3">
        <v>0.48</v>
      </c>
      <c r="L312" s="4">
        <f t="shared" si="49"/>
        <v>0.56548799999999999</v>
      </c>
      <c r="M312" s="4">
        <f t="shared" si="51"/>
        <v>6.633318</v>
      </c>
      <c r="N312" s="4">
        <f t="shared" si="52"/>
        <v>5.6548800000000004</v>
      </c>
    </row>
    <row r="313" spans="1:17" ht="38.25">
      <c r="A313" s="65">
        <v>265</v>
      </c>
      <c r="B313" s="13" t="s">
        <v>532</v>
      </c>
      <c r="C313" s="12" t="s">
        <v>23</v>
      </c>
      <c r="D313" s="35">
        <v>8</v>
      </c>
      <c r="E313" s="2">
        <f t="shared" si="48"/>
        <v>0.71045579999999997</v>
      </c>
      <c r="F313" s="3">
        <v>0.06</v>
      </c>
      <c r="G313" s="4">
        <f t="shared" si="50"/>
        <v>9.7843799999999995E-2</v>
      </c>
      <c r="H313" s="3" t="s">
        <v>533</v>
      </c>
      <c r="I313" s="12" t="s">
        <v>23</v>
      </c>
      <c r="J313" s="2">
        <v>1</v>
      </c>
      <c r="K313" s="3">
        <v>0.52</v>
      </c>
      <c r="L313" s="4">
        <f t="shared" si="49"/>
        <v>0.61261199999999993</v>
      </c>
      <c r="M313" s="4">
        <f t="shared" si="51"/>
        <v>5.6836463999999998</v>
      </c>
      <c r="N313" s="4">
        <f t="shared" si="52"/>
        <v>4.9008959999999995</v>
      </c>
    </row>
    <row r="314" spans="1:17" ht="38.25">
      <c r="A314" s="65">
        <v>266</v>
      </c>
      <c r="B314" s="13" t="s">
        <v>534</v>
      </c>
      <c r="C314" s="12" t="s">
        <v>23</v>
      </c>
      <c r="D314" s="35">
        <v>1</v>
      </c>
      <c r="E314" s="2">
        <f t="shared" si="48"/>
        <v>0.89895180000000008</v>
      </c>
      <c r="F314" s="3">
        <v>0.06</v>
      </c>
      <c r="G314" s="4">
        <f t="shared" si="50"/>
        <v>9.7843799999999995E-2</v>
      </c>
      <c r="H314" s="3" t="s">
        <v>535</v>
      </c>
      <c r="I314" s="12" t="s">
        <v>23</v>
      </c>
      <c r="J314" s="2">
        <v>1</v>
      </c>
      <c r="K314" s="3">
        <v>0.68</v>
      </c>
      <c r="L314" s="4">
        <f t="shared" si="49"/>
        <v>0.80110800000000004</v>
      </c>
      <c r="M314" s="4">
        <f t="shared" si="51"/>
        <v>0.89895180000000008</v>
      </c>
      <c r="N314" s="4">
        <f t="shared" si="52"/>
        <v>0.80110800000000004</v>
      </c>
    </row>
    <row r="315" spans="1:17" ht="51">
      <c r="A315" s="65">
        <v>267</v>
      </c>
      <c r="B315" s="13" t="s">
        <v>536</v>
      </c>
      <c r="C315" s="12" t="s">
        <v>23</v>
      </c>
      <c r="D315" s="35">
        <v>12</v>
      </c>
      <c r="E315" s="2">
        <f t="shared" si="48"/>
        <v>3.8402904999999996</v>
      </c>
      <c r="F315" s="3">
        <v>0.65</v>
      </c>
      <c r="G315" s="4">
        <f t="shared" si="50"/>
        <v>1.0599745</v>
      </c>
      <c r="H315" s="3" t="s">
        <v>537</v>
      </c>
      <c r="I315" s="12" t="s">
        <v>23</v>
      </c>
      <c r="J315" s="2">
        <v>1</v>
      </c>
      <c r="K315" s="3">
        <v>2.36</v>
      </c>
      <c r="L315" s="4">
        <f t="shared" si="49"/>
        <v>2.7803159999999996</v>
      </c>
      <c r="M315" s="4">
        <f t="shared" si="51"/>
        <v>46.083485999999994</v>
      </c>
      <c r="N315" s="4">
        <f t="shared" si="52"/>
        <v>33.363791999999997</v>
      </c>
    </row>
    <row r="316" spans="1:17" ht="30" customHeight="1">
      <c r="A316" s="65">
        <v>268</v>
      </c>
      <c r="B316" s="13" t="s">
        <v>444</v>
      </c>
      <c r="C316" s="12" t="s">
        <v>23</v>
      </c>
      <c r="D316" s="35">
        <v>5</v>
      </c>
      <c r="E316" s="2">
        <f t="shared" si="48"/>
        <v>0.37606149999999999</v>
      </c>
      <c r="F316" s="3">
        <v>0.05</v>
      </c>
      <c r="G316" s="4">
        <f t="shared" si="50"/>
        <v>8.1536500000000012E-2</v>
      </c>
      <c r="H316" s="3" t="s">
        <v>445</v>
      </c>
      <c r="I316" s="12" t="s">
        <v>23</v>
      </c>
      <c r="J316" s="2">
        <v>1</v>
      </c>
      <c r="K316" s="3">
        <v>0.25</v>
      </c>
      <c r="L316" s="4">
        <f t="shared" si="49"/>
        <v>0.29452499999999998</v>
      </c>
      <c r="M316" s="4">
        <f t="shared" si="51"/>
        <v>1.8803075</v>
      </c>
      <c r="N316" s="4">
        <f t="shared" si="52"/>
        <v>1.4726249999999999</v>
      </c>
    </row>
    <row r="317" spans="1:17" ht="76.5">
      <c r="A317" s="65">
        <v>269</v>
      </c>
      <c r="B317" s="13" t="s">
        <v>538</v>
      </c>
      <c r="C317" s="12" t="s">
        <v>149</v>
      </c>
      <c r="D317" s="35">
        <v>40</v>
      </c>
      <c r="E317" s="2">
        <f t="shared" si="48"/>
        <v>6.1158213999999997</v>
      </c>
      <c r="F317" s="3">
        <v>0.68</v>
      </c>
      <c r="G317" s="4">
        <f t="shared" si="50"/>
        <v>1.1088964000000001</v>
      </c>
      <c r="H317" s="3" t="s">
        <v>539</v>
      </c>
      <c r="I317" s="12" t="s">
        <v>149</v>
      </c>
      <c r="J317" s="2">
        <v>1</v>
      </c>
      <c r="K317" s="3">
        <v>4.25</v>
      </c>
      <c r="L317" s="4">
        <f t="shared" si="49"/>
        <v>5.0069249999999998</v>
      </c>
      <c r="M317" s="4">
        <f t="shared" si="51"/>
        <v>244.632856</v>
      </c>
      <c r="N317" s="4">
        <f t="shared" si="52"/>
        <v>200.27699999999999</v>
      </c>
    </row>
    <row r="318" spans="1:17" ht="51">
      <c r="A318" s="65">
        <v>270</v>
      </c>
      <c r="B318" s="13" t="s">
        <v>540</v>
      </c>
      <c r="C318" s="12" t="s">
        <v>23</v>
      </c>
      <c r="D318" s="35">
        <v>1</v>
      </c>
      <c r="E318" s="2">
        <f t="shared" si="48"/>
        <v>4.3784944999999995</v>
      </c>
      <c r="F318" s="3">
        <v>0.85</v>
      </c>
      <c r="G318" s="4">
        <f t="shared" si="50"/>
        <v>1.3861204999999999</v>
      </c>
      <c r="H318" s="3" t="s">
        <v>541</v>
      </c>
      <c r="I318" s="12" t="s">
        <v>23</v>
      </c>
      <c r="J318" s="2">
        <v>1</v>
      </c>
      <c r="K318" s="3">
        <v>2.54</v>
      </c>
      <c r="L318" s="4">
        <f t="shared" si="49"/>
        <v>2.9923739999999999</v>
      </c>
      <c r="M318" s="4">
        <f t="shared" si="51"/>
        <v>4.3784944999999995</v>
      </c>
      <c r="N318" s="4">
        <f t="shared" si="52"/>
        <v>2.9923739999999999</v>
      </c>
    </row>
    <row r="319" spans="1:17" ht="18" customHeight="1">
      <c r="A319" s="65"/>
      <c r="B319" s="68" t="s">
        <v>24</v>
      </c>
      <c r="C319" s="12"/>
      <c r="D319" s="35"/>
      <c r="E319" s="4"/>
      <c r="F319" s="3"/>
      <c r="G319" s="4"/>
      <c r="H319" s="3"/>
      <c r="I319" s="3"/>
      <c r="J319" s="2"/>
      <c r="K319" s="3"/>
      <c r="L319" s="4"/>
      <c r="M319" s="19">
        <f>SUM(M228:M318)</f>
        <v>16511.506131900005</v>
      </c>
      <c r="N319" s="19">
        <f>SUM(N228:N318)</f>
        <v>11073.788025</v>
      </c>
    </row>
    <row r="320" spans="1:17" ht="6.75" customHeight="1">
      <c r="A320" s="6"/>
      <c r="B320" s="13"/>
      <c r="C320" s="12"/>
      <c r="D320" s="35"/>
      <c r="E320" s="4"/>
      <c r="F320" s="3"/>
      <c r="G320" s="4"/>
      <c r="H320" s="3"/>
      <c r="I320" s="3"/>
      <c r="J320" s="2"/>
      <c r="K320" s="3"/>
      <c r="L320" s="4"/>
      <c r="M320" s="19"/>
      <c r="N320" s="19"/>
      <c r="Q320" s="66"/>
    </row>
    <row r="321" spans="1:14" ht="18" customHeight="1">
      <c r="A321" s="3"/>
      <c r="B321" s="1" t="s">
        <v>25</v>
      </c>
      <c r="C321" s="3"/>
      <c r="D321" s="28"/>
      <c r="E321" s="4"/>
      <c r="F321" s="3"/>
      <c r="G321" s="4"/>
      <c r="H321" s="3"/>
      <c r="I321" s="3"/>
      <c r="J321" s="3"/>
      <c r="K321" s="3"/>
      <c r="L321" s="3"/>
      <c r="M321" s="9">
        <f>+M90+M71+M38+M19+M110+M152+M212+M226+M319</f>
        <v>201816.02467915922</v>
      </c>
      <c r="N321" s="46">
        <f>+N90+N71+N38+N19+N110+N152+N212+N226+N319</f>
        <v>117517.46507592713</v>
      </c>
    </row>
    <row r="322" spans="1:14">
      <c r="A322" s="8"/>
      <c r="B322" s="36" t="s">
        <v>18</v>
      </c>
      <c r="C322" s="37"/>
      <c r="D322" s="8"/>
      <c r="E322" s="21"/>
      <c r="F322" s="21"/>
      <c r="G322" s="21"/>
      <c r="H322" s="22"/>
      <c r="I322" s="21"/>
      <c r="J322" s="21"/>
      <c r="K322" s="21"/>
      <c r="L322" s="21"/>
      <c r="M322" s="38">
        <f>+M321*13.3%</f>
        <v>26841.531282328178</v>
      </c>
      <c r="N322" s="38">
        <f>+N321*13.3%</f>
        <v>15629.822855098309</v>
      </c>
    </row>
    <row r="323" spans="1:14">
      <c r="A323" s="8"/>
      <c r="B323" s="36" t="s">
        <v>19</v>
      </c>
      <c r="C323" s="21"/>
      <c r="D323" s="8"/>
      <c r="E323" s="21"/>
      <c r="F323" s="21"/>
      <c r="G323" s="21"/>
      <c r="H323" s="22"/>
      <c r="I323" s="21"/>
      <c r="J323" s="21"/>
      <c r="K323" s="21"/>
      <c r="L323" s="21"/>
      <c r="M323" s="38">
        <f>+M321*11%</f>
        <v>22199.762714707515</v>
      </c>
      <c r="N323" s="38">
        <f>+N321*11%</f>
        <v>12926.921158351985</v>
      </c>
    </row>
    <row r="324" spans="1:14">
      <c r="A324" s="8"/>
      <c r="B324" s="39" t="s">
        <v>17</v>
      </c>
      <c r="C324" s="21"/>
      <c r="D324" s="21"/>
      <c r="E324" s="21"/>
      <c r="F324" s="21"/>
      <c r="G324" s="21"/>
      <c r="H324" s="22"/>
      <c r="I324" s="21"/>
      <c r="J324" s="21"/>
      <c r="K324" s="21"/>
      <c r="L324" s="21"/>
      <c r="M324" s="40">
        <f>SUM(M321:M323)</f>
        <v>250857.31867619493</v>
      </c>
      <c r="N324" s="40">
        <f>SUM(N321:N323)</f>
        <v>146074.20908937743</v>
      </c>
    </row>
    <row r="325" spans="1:14">
      <c r="B325" s="20" t="s">
        <v>26</v>
      </c>
      <c r="M325" s="42">
        <f>+M324*20%</f>
        <v>50171.463735238991</v>
      </c>
      <c r="N325" s="42">
        <f>+N324*20%</f>
        <v>29214.841817875487</v>
      </c>
    </row>
    <row r="326" spans="1:14" ht="15.75">
      <c r="B326" s="43" t="s">
        <v>25</v>
      </c>
      <c r="M326" s="44">
        <f>SUM(M324:M325)</f>
        <v>301028.78241143393</v>
      </c>
      <c r="N326" s="44">
        <f>SUM(N324:N325)</f>
        <v>175289.05090725291</v>
      </c>
    </row>
  </sheetData>
  <mergeCells count="127">
    <mergeCell ref="B227:D227"/>
    <mergeCell ref="B10:C10"/>
    <mergeCell ref="M145:M146"/>
    <mergeCell ref="A147:A148"/>
    <mergeCell ref="B147:B148"/>
    <mergeCell ref="C147:C148"/>
    <mergeCell ref="D147:D148"/>
    <mergeCell ref="E147:E148"/>
    <mergeCell ref="F147:F148"/>
    <mergeCell ref="G147:G148"/>
    <mergeCell ref="M147:M148"/>
    <mergeCell ref="E145:E146"/>
    <mergeCell ref="F145:F146"/>
    <mergeCell ref="G145:G146"/>
    <mergeCell ref="A145:A146"/>
    <mergeCell ref="B145:B146"/>
    <mergeCell ref="C145:C146"/>
    <mergeCell ref="D145:D146"/>
    <mergeCell ref="M141:M142"/>
    <mergeCell ref="M143:M144"/>
    <mergeCell ref="G143:G144"/>
    <mergeCell ref="M137:M138"/>
    <mergeCell ref="M139:M140"/>
    <mergeCell ref="E137:E138"/>
    <mergeCell ref="E143:E144"/>
    <mergeCell ref="F143:F144"/>
    <mergeCell ref="B141:B142"/>
    <mergeCell ref="C141:C142"/>
    <mergeCell ref="D141:D142"/>
    <mergeCell ref="A143:A144"/>
    <mergeCell ref="B143:B144"/>
    <mergeCell ref="G141:G142"/>
    <mergeCell ref="A141:A142"/>
    <mergeCell ref="A135:A136"/>
    <mergeCell ref="B135:B136"/>
    <mergeCell ref="C135:C136"/>
    <mergeCell ref="D135:D136"/>
    <mergeCell ref="E135:E136"/>
    <mergeCell ref="F135:F136"/>
    <mergeCell ref="G135:G136"/>
    <mergeCell ref="E141:E142"/>
    <mergeCell ref="F141:F142"/>
    <mergeCell ref="A139:A140"/>
    <mergeCell ref="B139:B140"/>
    <mergeCell ref="C139:C140"/>
    <mergeCell ref="D139:D140"/>
    <mergeCell ref="E139:E140"/>
    <mergeCell ref="F139:F140"/>
    <mergeCell ref="G139:G140"/>
    <mergeCell ref="F137:F138"/>
    <mergeCell ref="G137:G138"/>
    <mergeCell ref="C137:C138"/>
    <mergeCell ref="A137:A138"/>
    <mergeCell ref="B137:B138"/>
    <mergeCell ref="D137:D138"/>
    <mergeCell ref="M135:M136"/>
    <mergeCell ref="A128:A129"/>
    <mergeCell ref="B128:B129"/>
    <mergeCell ref="C128:C129"/>
    <mergeCell ref="D128:D129"/>
    <mergeCell ref="E128:E129"/>
    <mergeCell ref="F128:F129"/>
    <mergeCell ref="G128:G129"/>
    <mergeCell ref="A1:N1"/>
    <mergeCell ref="A2:N2"/>
    <mergeCell ref="A3:N3"/>
    <mergeCell ref="A4:D4"/>
    <mergeCell ref="F6:L6"/>
    <mergeCell ref="A5:D5"/>
    <mergeCell ref="B6:B8"/>
    <mergeCell ref="H5:L5"/>
    <mergeCell ref="E4:F4"/>
    <mergeCell ref="E5:F5"/>
    <mergeCell ref="M6:M8"/>
    <mergeCell ref="E6:E8"/>
    <mergeCell ref="N6:N8"/>
    <mergeCell ref="A6:A8"/>
    <mergeCell ref="F7:G7"/>
    <mergeCell ref="H7:L7"/>
    <mergeCell ref="C6:C8"/>
    <mergeCell ref="D6:D8"/>
    <mergeCell ref="B154:D154"/>
    <mergeCell ref="D39:N39"/>
    <mergeCell ref="B72:C72"/>
    <mergeCell ref="D20:N20"/>
    <mergeCell ref="B92:D92"/>
    <mergeCell ref="M116:M117"/>
    <mergeCell ref="N116:N117"/>
    <mergeCell ref="B116:B117"/>
    <mergeCell ref="C116:C117"/>
    <mergeCell ref="D116:D117"/>
    <mergeCell ref="E116:E117"/>
    <mergeCell ref="F116:F117"/>
    <mergeCell ref="G116:G117"/>
    <mergeCell ref="B112:C112"/>
    <mergeCell ref="B73:D73"/>
    <mergeCell ref="B39:C39"/>
    <mergeCell ref="B20:C20"/>
    <mergeCell ref="C143:C144"/>
    <mergeCell ref="D143:D144"/>
    <mergeCell ref="M128:M129"/>
    <mergeCell ref="M126:M127"/>
    <mergeCell ref="M124:M125"/>
    <mergeCell ref="M119:M120"/>
    <mergeCell ref="B214:D214"/>
    <mergeCell ref="A116:A117"/>
    <mergeCell ref="A119:A120"/>
    <mergeCell ref="B119:B120"/>
    <mergeCell ref="C119:C120"/>
    <mergeCell ref="D119:D120"/>
    <mergeCell ref="E119:E120"/>
    <mergeCell ref="F119:F120"/>
    <mergeCell ref="G119:G120"/>
    <mergeCell ref="E124:E125"/>
    <mergeCell ref="F124:F125"/>
    <mergeCell ref="G124:G125"/>
    <mergeCell ref="A126:A127"/>
    <mergeCell ref="B126:B127"/>
    <mergeCell ref="C126:C127"/>
    <mergeCell ref="D126:D127"/>
    <mergeCell ref="E126:E127"/>
    <mergeCell ref="F126:F127"/>
    <mergeCell ref="G126:G127"/>
    <mergeCell ref="B124:B125"/>
    <mergeCell ref="A124:A125"/>
    <mergeCell ref="C124:C125"/>
    <mergeCell ref="D124:D125"/>
  </mergeCells>
  <pageMargins left="0" right="0" top="0.23622047244094491" bottom="0.23622047244094491" header="3.937007874015748E-2" footer="3.937007874015748E-2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Z65"/>
  <sheetViews>
    <sheetView workbookViewId="0">
      <selection activeCell="B20" sqref="B20"/>
    </sheetView>
  </sheetViews>
  <sheetFormatPr defaultRowHeight="12.75"/>
  <cols>
    <col min="1" max="1" width="5" style="77" customWidth="1"/>
    <col min="2" max="2" width="23" style="77" customWidth="1"/>
    <col min="3" max="4" width="23.140625" style="77" customWidth="1"/>
    <col min="5" max="9" width="12.28515625" style="77" customWidth="1"/>
    <col min="10" max="16384" width="9.140625" style="77"/>
  </cols>
  <sheetData>
    <row r="1" spans="1:26" s="72" customFormat="1" ht="15">
      <c r="A1" s="69" t="s">
        <v>544</v>
      </c>
      <c r="B1" s="70"/>
      <c r="C1" s="69"/>
      <c r="D1" s="71">
        <f>I31</f>
        <v>327362.27587850898</v>
      </c>
      <c r="E1" s="72" t="s">
        <v>545</v>
      </c>
    </row>
    <row r="2" spans="1:26" s="72" customFormat="1" ht="15">
      <c r="A2" s="69" t="s">
        <v>546</v>
      </c>
      <c r="B2" s="70"/>
      <c r="C2" s="69"/>
      <c r="D2" s="71">
        <f>SUM(I32:I32)</f>
        <v>301.02878241143395</v>
      </c>
      <c r="E2" s="72" t="s">
        <v>545</v>
      </c>
    </row>
    <row r="3" spans="1:26" s="72" customFormat="1" ht="15">
      <c r="A3" s="69"/>
      <c r="B3" s="70"/>
      <c r="C3" s="69"/>
      <c r="D3" s="71"/>
    </row>
    <row r="4" spans="1:26" s="72" customFormat="1" ht="15">
      <c r="A4" s="73"/>
      <c r="D4" s="72" t="s">
        <v>547</v>
      </c>
    </row>
    <row r="5" spans="1:26" s="72" customFormat="1" ht="15">
      <c r="A5" s="172" t="s">
        <v>548</v>
      </c>
      <c r="B5" s="172"/>
      <c r="C5" s="172"/>
      <c r="D5" s="172"/>
      <c r="E5" s="172"/>
      <c r="F5" s="172"/>
      <c r="G5" s="172"/>
      <c r="H5" s="172"/>
      <c r="I5" s="172"/>
      <c r="J5" s="70"/>
    </row>
    <row r="6" spans="1:26" s="75" customFormat="1" ht="15">
      <c r="A6" s="173" t="s">
        <v>586</v>
      </c>
      <c r="B6" s="173"/>
      <c r="C6" s="173"/>
      <c r="D6" s="173"/>
      <c r="E6" s="173"/>
      <c r="F6" s="173"/>
      <c r="G6" s="173"/>
      <c r="H6" s="173"/>
      <c r="I6" s="173"/>
      <c r="J6" s="70"/>
      <c r="K6" s="70"/>
      <c r="L6" s="70"/>
      <c r="M6" s="70"/>
      <c r="N6" s="70"/>
      <c r="O6" s="70"/>
      <c r="P6" s="70"/>
      <c r="Q6" s="70"/>
      <c r="R6" s="74"/>
      <c r="S6" s="74"/>
      <c r="T6" s="74"/>
      <c r="U6" s="74"/>
      <c r="V6" s="74"/>
      <c r="W6" s="74"/>
      <c r="X6" s="74"/>
      <c r="Y6" s="74"/>
      <c r="Z6" s="74"/>
    </row>
    <row r="7" spans="1:26" s="72" customFormat="1" ht="15">
      <c r="A7" s="76"/>
      <c r="B7" s="76"/>
      <c r="C7" s="76"/>
      <c r="D7" s="76"/>
      <c r="E7" s="76"/>
      <c r="F7" s="76"/>
      <c r="G7" s="76"/>
      <c r="H7" s="76"/>
      <c r="I7" s="76"/>
      <c r="J7" s="70"/>
      <c r="K7" s="70"/>
      <c r="L7" s="70"/>
      <c r="M7" s="70"/>
      <c r="N7" s="70"/>
      <c r="O7" s="70"/>
      <c r="P7" s="70"/>
      <c r="Q7" s="70"/>
    </row>
    <row r="8" spans="1:26" ht="15">
      <c r="A8" s="73"/>
    </row>
    <row r="9" spans="1:26" s="78" customFormat="1">
      <c r="A9" s="174" t="s">
        <v>2</v>
      </c>
      <c r="B9" s="174" t="s">
        <v>549</v>
      </c>
      <c r="C9" s="174" t="s">
        <v>550</v>
      </c>
      <c r="D9" s="174"/>
      <c r="E9" s="174" t="s">
        <v>551</v>
      </c>
      <c r="F9" s="174"/>
      <c r="G9" s="174"/>
      <c r="H9" s="174"/>
      <c r="I9" s="174" t="s">
        <v>552</v>
      </c>
    </row>
    <row r="10" spans="1:26" s="78" customFormat="1" ht="31.5">
      <c r="A10" s="174"/>
      <c r="B10" s="174"/>
      <c r="C10" s="174"/>
      <c r="D10" s="174"/>
      <c r="E10" s="79" t="s">
        <v>553</v>
      </c>
      <c r="F10" s="79" t="s">
        <v>554</v>
      </c>
      <c r="G10" s="79" t="s">
        <v>555</v>
      </c>
      <c r="H10" s="79" t="s">
        <v>556</v>
      </c>
      <c r="I10" s="174"/>
    </row>
    <row r="11" spans="1:26" s="78" customFormat="1" ht="10.5">
      <c r="A11" s="80">
        <v>1</v>
      </c>
      <c r="B11" s="80">
        <v>2</v>
      </c>
      <c r="C11" s="176">
        <v>3</v>
      </c>
      <c r="D11" s="176"/>
      <c r="E11" s="80">
        <v>4</v>
      </c>
      <c r="F11" s="80">
        <v>5</v>
      </c>
      <c r="G11" s="80">
        <v>6</v>
      </c>
      <c r="H11" s="80">
        <v>7</v>
      </c>
      <c r="I11" s="80">
        <v>8</v>
      </c>
      <c r="J11" s="81"/>
      <c r="K11" s="81"/>
    </row>
    <row r="12" spans="1:26">
      <c r="A12" s="82"/>
      <c r="B12" s="82"/>
      <c r="C12" s="177" t="s">
        <v>557</v>
      </c>
      <c r="D12" s="177"/>
      <c r="E12" s="177"/>
      <c r="F12" s="177"/>
      <c r="G12" s="177"/>
      <c r="H12" s="177"/>
      <c r="I12" s="82"/>
      <c r="J12" s="83"/>
      <c r="K12" s="83"/>
    </row>
    <row r="13" spans="1:26" ht="25.5">
      <c r="A13" s="82">
        <v>1</v>
      </c>
      <c r="B13" s="84" t="s">
        <v>558</v>
      </c>
      <c r="C13" s="178" t="s">
        <v>586</v>
      </c>
      <c r="D13" s="178"/>
      <c r="E13" s="85">
        <f>ՆԱԽԱՀԱՇԻՎ!M324</f>
        <v>250857.31867619493</v>
      </c>
      <c r="F13" s="85"/>
      <c r="G13" s="85"/>
      <c r="H13" s="86"/>
      <c r="I13" s="85">
        <f>SUM(E13,F13,G13)</f>
        <v>250857.31867619493</v>
      </c>
      <c r="J13" s="87"/>
      <c r="K13" s="88"/>
      <c r="L13" s="87"/>
      <c r="M13" s="89"/>
      <c r="N13" s="89"/>
      <c r="O13" s="89"/>
      <c r="P13" s="89"/>
      <c r="Q13" s="89"/>
      <c r="R13" s="89"/>
      <c r="S13" s="90"/>
    </row>
    <row r="14" spans="1:26">
      <c r="A14" s="91"/>
      <c r="B14" s="91"/>
      <c r="C14" s="175" t="s">
        <v>559</v>
      </c>
      <c r="D14" s="175"/>
      <c r="E14" s="85">
        <f>SUM(E13:E13)</f>
        <v>250857.31867619493</v>
      </c>
      <c r="F14" s="85">
        <f>SUM(F13:F13)</f>
        <v>0</v>
      </c>
      <c r="G14" s="85">
        <f>SUM(G13:G13)</f>
        <v>0</v>
      </c>
      <c r="H14" s="86"/>
      <c r="I14" s="85">
        <f>SUM(E14:G14)</f>
        <v>250857.31867619493</v>
      </c>
      <c r="J14" s="92"/>
      <c r="K14" s="92"/>
      <c r="L14" s="87"/>
      <c r="M14" s="87"/>
      <c r="N14" s="89"/>
      <c r="O14" s="89"/>
      <c r="P14" s="89"/>
      <c r="Q14" s="89"/>
      <c r="R14" s="89"/>
      <c r="S14" s="90"/>
    </row>
    <row r="15" spans="1:26">
      <c r="A15" s="82">
        <v>2</v>
      </c>
      <c r="B15" s="93" t="s">
        <v>560</v>
      </c>
      <c r="C15" s="179" t="s">
        <v>561</v>
      </c>
      <c r="D15" s="179"/>
      <c r="E15" s="85">
        <f>E14*0.8%</f>
        <v>2006.8585494095596</v>
      </c>
      <c r="F15" s="85">
        <f>F14*0.8%</f>
        <v>0</v>
      </c>
      <c r="G15" s="85"/>
      <c r="H15" s="94"/>
      <c r="I15" s="85">
        <f>SUM(E15:H15)</f>
        <v>2006.8585494095596</v>
      </c>
      <c r="J15" s="89"/>
      <c r="K15" s="95"/>
      <c r="L15" s="89"/>
      <c r="M15" s="89"/>
      <c r="N15" s="89"/>
      <c r="O15" s="89"/>
      <c r="P15" s="89"/>
      <c r="Q15" s="89"/>
      <c r="R15" s="89"/>
      <c r="S15" s="90"/>
    </row>
    <row r="16" spans="1:26">
      <c r="A16" s="91"/>
      <c r="B16" s="91"/>
      <c r="C16" s="175" t="s">
        <v>562</v>
      </c>
      <c r="D16" s="175"/>
      <c r="E16" s="85">
        <f>SUM(E14,E15)</f>
        <v>252864.17722560448</v>
      </c>
      <c r="F16" s="85">
        <f>SUM(F14,F15)</f>
        <v>0</v>
      </c>
      <c r="G16" s="85">
        <f>SUM(G14,G15)</f>
        <v>0</v>
      </c>
      <c r="H16" s="94">
        <f>SUM(H14,H15)</f>
        <v>0</v>
      </c>
      <c r="I16" s="85">
        <f>SUM(E16:H16)</f>
        <v>252864.17722560448</v>
      </c>
      <c r="J16" s="89"/>
      <c r="K16" s="95"/>
      <c r="L16" s="89"/>
      <c r="M16" s="89"/>
      <c r="N16" s="89"/>
      <c r="O16" s="89"/>
      <c r="P16" s="89"/>
      <c r="Q16" s="89"/>
      <c r="R16" s="89"/>
      <c r="S16" s="90"/>
    </row>
    <row r="17" spans="1:19">
      <c r="A17" s="82"/>
      <c r="B17" s="82"/>
      <c r="C17" s="177" t="s">
        <v>563</v>
      </c>
      <c r="D17" s="177"/>
      <c r="E17" s="177"/>
      <c r="F17" s="177"/>
      <c r="G17" s="177"/>
      <c r="H17" s="177"/>
      <c r="I17" s="82"/>
      <c r="J17" s="89"/>
      <c r="K17" s="95"/>
      <c r="L17" s="89"/>
      <c r="M17" s="89"/>
      <c r="N17" s="89"/>
      <c r="O17" s="89"/>
      <c r="P17" s="89"/>
      <c r="Q17" s="89"/>
      <c r="R17" s="89"/>
      <c r="S17" s="90"/>
    </row>
    <row r="18" spans="1:19">
      <c r="A18" s="82">
        <v>3</v>
      </c>
      <c r="B18" s="93" t="s">
        <v>564</v>
      </c>
      <c r="C18" s="179" t="s">
        <v>565</v>
      </c>
      <c r="D18" s="179"/>
      <c r="E18" s="85">
        <f>E16*0.48%</f>
        <v>1213.7480506829013</v>
      </c>
      <c r="F18" s="85">
        <f>F16*0.48%</f>
        <v>0</v>
      </c>
      <c r="G18" s="94"/>
      <c r="H18" s="94"/>
      <c r="I18" s="85">
        <f>SUM(E18:H18)</f>
        <v>1213.7480506829013</v>
      </c>
      <c r="J18" s="90"/>
      <c r="L18" s="90"/>
      <c r="M18" s="90"/>
      <c r="N18" s="90"/>
      <c r="O18" s="90"/>
      <c r="P18" s="90"/>
      <c r="Q18" s="90"/>
      <c r="R18" s="90"/>
      <c r="S18" s="90"/>
    </row>
    <row r="19" spans="1:19">
      <c r="A19" s="82">
        <v>4</v>
      </c>
      <c r="B19" s="96" t="s">
        <v>566</v>
      </c>
      <c r="C19" s="179" t="s">
        <v>567</v>
      </c>
      <c r="D19" s="179"/>
      <c r="E19" s="85"/>
      <c r="F19" s="85"/>
      <c r="G19" s="94"/>
      <c r="H19" s="85">
        <f>0.15%*SUM(E16:F16)</f>
        <v>379.29626583840673</v>
      </c>
      <c r="I19" s="85">
        <f>SUM(E19:H19)</f>
        <v>379.29626583840673</v>
      </c>
      <c r="J19" s="90"/>
      <c r="L19" s="90"/>
      <c r="M19" s="90"/>
      <c r="N19" s="90"/>
      <c r="O19" s="90"/>
      <c r="P19" s="90"/>
      <c r="Q19" s="90"/>
      <c r="R19" s="90"/>
      <c r="S19" s="90"/>
    </row>
    <row r="20" spans="1:19">
      <c r="A20" s="82">
        <v>5</v>
      </c>
      <c r="B20" s="97" t="s">
        <v>568</v>
      </c>
      <c r="C20" s="179" t="s">
        <v>569</v>
      </c>
      <c r="D20" s="179"/>
      <c r="E20" s="85"/>
      <c r="F20" s="85"/>
      <c r="G20" s="94"/>
      <c r="H20" s="85">
        <f>1.5%*SUM(E16:F16)</f>
        <v>3792.9626583840673</v>
      </c>
      <c r="I20" s="85">
        <f>SUM(E20:H20)</f>
        <v>3792.9626583840673</v>
      </c>
      <c r="J20" s="90"/>
      <c r="L20" s="90"/>
      <c r="M20" s="90"/>
      <c r="N20" s="90"/>
      <c r="O20" s="90"/>
      <c r="P20" s="90"/>
      <c r="Q20" s="90"/>
      <c r="R20" s="90"/>
      <c r="S20" s="90"/>
    </row>
    <row r="21" spans="1:19">
      <c r="A21" s="91"/>
      <c r="B21" s="91"/>
      <c r="C21" s="175" t="s">
        <v>570</v>
      </c>
      <c r="D21" s="175"/>
      <c r="E21" s="85">
        <f>SUM(E18:E20)</f>
        <v>1213.7480506829013</v>
      </c>
      <c r="F21" s="85">
        <f>SUM(F18:F20)</f>
        <v>0</v>
      </c>
      <c r="G21" s="85"/>
      <c r="H21" s="85">
        <f>SUM(H18:H20)</f>
        <v>4172.258924222474</v>
      </c>
      <c r="I21" s="85">
        <f>SUM(E21:H21)</f>
        <v>5386.0069749053755</v>
      </c>
      <c r="J21" s="90"/>
      <c r="L21" s="90"/>
      <c r="M21" s="90"/>
      <c r="N21" s="90"/>
      <c r="O21" s="90"/>
      <c r="P21" s="90"/>
      <c r="Q21" s="90"/>
      <c r="R21" s="90"/>
      <c r="S21" s="90"/>
    </row>
    <row r="22" spans="1:19">
      <c r="A22" s="91"/>
      <c r="B22" s="91"/>
      <c r="C22" s="175" t="s">
        <v>571</v>
      </c>
      <c r="D22" s="175"/>
      <c r="E22" s="85">
        <f>SUM(E16,E21)</f>
        <v>254077.92527628737</v>
      </c>
      <c r="F22" s="85">
        <f>SUM(F16,F21)</f>
        <v>0</v>
      </c>
      <c r="G22" s="85">
        <f>SUM(G16,G21)</f>
        <v>0</v>
      </c>
      <c r="H22" s="85">
        <f>SUM(H16,H21)</f>
        <v>4172.258924222474</v>
      </c>
      <c r="I22" s="85">
        <f>SUM(E22:H22)</f>
        <v>258250.18420050983</v>
      </c>
      <c r="J22" s="90"/>
      <c r="L22" s="90"/>
      <c r="M22" s="90"/>
      <c r="N22" s="90"/>
      <c r="O22" s="90"/>
      <c r="P22" s="90"/>
      <c r="Q22" s="90"/>
      <c r="R22" s="90"/>
      <c r="S22" s="90"/>
    </row>
    <row r="23" spans="1:19">
      <c r="A23" s="82"/>
      <c r="B23" s="82"/>
      <c r="C23" s="177" t="s">
        <v>572</v>
      </c>
      <c r="D23" s="177"/>
      <c r="E23" s="177"/>
      <c r="F23" s="177"/>
      <c r="G23" s="177"/>
      <c r="H23" s="177"/>
      <c r="I23" s="82"/>
      <c r="J23" s="90"/>
      <c r="L23" s="90"/>
      <c r="M23" s="90"/>
      <c r="N23" s="90"/>
      <c r="O23" s="90"/>
      <c r="P23" s="90"/>
      <c r="Q23" s="90"/>
      <c r="R23" s="90"/>
      <c r="S23" s="90"/>
    </row>
    <row r="24" spans="1:19">
      <c r="A24" s="82">
        <v>6</v>
      </c>
      <c r="B24" s="97">
        <v>0.02</v>
      </c>
      <c r="C24" s="180" t="s">
        <v>573</v>
      </c>
      <c r="D24" s="180"/>
      <c r="E24" s="98"/>
      <c r="F24" s="98"/>
      <c r="G24" s="98"/>
      <c r="H24" s="99">
        <f>2%*SUM(E22:F22)</f>
        <v>5081.558505525747</v>
      </c>
      <c r="I24" s="100">
        <f>H24</f>
        <v>5081.558505525747</v>
      </c>
      <c r="J24" s="90"/>
      <c r="L24" s="90"/>
      <c r="M24" s="90"/>
      <c r="N24" s="90"/>
      <c r="O24" s="90"/>
      <c r="P24" s="90"/>
      <c r="Q24" s="90"/>
      <c r="R24" s="90"/>
      <c r="S24" s="90"/>
    </row>
    <row r="25" spans="1:19">
      <c r="A25" s="82">
        <v>7</v>
      </c>
      <c r="B25" s="97">
        <v>6.0000000000000001E-3</v>
      </c>
      <c r="C25" s="180" t="s">
        <v>574</v>
      </c>
      <c r="D25" s="180"/>
      <c r="E25" s="98"/>
      <c r="F25" s="98"/>
      <c r="G25" s="98"/>
      <c r="H25" s="99">
        <f>0.6%*SUM(E22:F22)</f>
        <v>1524.4675516577242</v>
      </c>
      <c r="I25" s="100">
        <f>H25</f>
        <v>1524.4675516577242</v>
      </c>
      <c r="J25" s="90"/>
      <c r="L25" s="90"/>
      <c r="M25" s="90"/>
      <c r="N25" s="90"/>
      <c r="O25" s="90"/>
      <c r="P25" s="90"/>
      <c r="Q25" s="90"/>
      <c r="R25" s="90"/>
      <c r="S25" s="90"/>
    </row>
    <row r="26" spans="1:19">
      <c r="A26" s="82"/>
      <c r="B26" s="82"/>
      <c r="C26" s="175" t="s">
        <v>575</v>
      </c>
      <c r="D26" s="175"/>
      <c r="E26" s="98"/>
      <c r="F26" s="98"/>
      <c r="G26" s="98"/>
      <c r="H26" s="99">
        <f>SUM(H24:H25)</f>
        <v>6606.0260571834715</v>
      </c>
      <c r="I26" s="99">
        <f>SUM(I24:I25)</f>
        <v>6606.0260571834715</v>
      </c>
      <c r="J26" s="90"/>
      <c r="L26" s="90"/>
      <c r="M26" s="90"/>
      <c r="N26" s="90"/>
      <c r="O26" s="90"/>
      <c r="P26" s="90"/>
      <c r="Q26" s="90"/>
      <c r="R26" s="90"/>
      <c r="S26" s="90"/>
    </row>
    <row r="27" spans="1:19">
      <c r="A27" s="82"/>
      <c r="B27" s="82"/>
      <c r="C27" s="175" t="s">
        <v>576</v>
      </c>
      <c r="D27" s="175"/>
      <c r="E27" s="99">
        <f>SUM(E22,E26)</f>
        <v>254077.92527628737</v>
      </c>
      <c r="F27" s="99">
        <f>SUM(F22,F26)</f>
        <v>0</v>
      </c>
      <c r="G27" s="99">
        <f>SUM(G22,G26)</f>
        <v>0</v>
      </c>
      <c r="H27" s="99">
        <f>SUM(H22,H26)</f>
        <v>10778.284981405945</v>
      </c>
      <c r="I27" s="99">
        <f>SUM(E27:H27)</f>
        <v>264856.21025769331</v>
      </c>
      <c r="J27" s="90"/>
      <c r="L27" s="90"/>
      <c r="M27" s="90"/>
      <c r="N27" s="90"/>
      <c r="O27" s="90"/>
      <c r="P27" s="90"/>
      <c r="Q27" s="90"/>
      <c r="R27" s="90"/>
      <c r="S27" s="90"/>
    </row>
    <row r="28" spans="1:19">
      <c r="A28" s="82">
        <v>8</v>
      </c>
      <c r="B28" s="93">
        <v>0.03</v>
      </c>
      <c r="C28" s="180" t="s">
        <v>577</v>
      </c>
      <c r="D28" s="180"/>
      <c r="E28" s="99">
        <f>E27*3%</f>
        <v>7622.3377582886205</v>
      </c>
      <c r="F28" s="99">
        <f>F27*3%</f>
        <v>0</v>
      </c>
      <c r="G28" s="99">
        <f>G27*3%</f>
        <v>0</v>
      </c>
      <c r="H28" s="99">
        <f>H27*3%</f>
        <v>323.34854944217835</v>
      </c>
      <c r="I28" s="99">
        <f>SUM(E28:H28)</f>
        <v>7945.6863077307989</v>
      </c>
      <c r="J28" s="90"/>
      <c r="L28" s="90"/>
      <c r="M28" s="90"/>
      <c r="N28" s="90"/>
      <c r="O28" s="90"/>
      <c r="P28" s="90"/>
      <c r="Q28" s="90"/>
      <c r="R28" s="90"/>
      <c r="S28" s="90"/>
    </row>
    <row r="29" spans="1:19">
      <c r="A29" s="82"/>
      <c r="B29" s="93"/>
      <c r="C29" s="175" t="s">
        <v>578</v>
      </c>
      <c r="D29" s="175"/>
      <c r="E29" s="99">
        <f>SUM(E27:E28)</f>
        <v>261700.263034576</v>
      </c>
      <c r="F29" s="99">
        <f>SUM(F27:F28)</f>
        <v>0</v>
      </c>
      <c r="G29" s="99">
        <f>SUM(G27:G28)</f>
        <v>0</v>
      </c>
      <c r="H29" s="99">
        <f>SUM(H27:H28)</f>
        <v>11101.633530848123</v>
      </c>
      <c r="I29" s="99">
        <f>SUM(E29:H29)</f>
        <v>272801.8965654241</v>
      </c>
      <c r="J29" s="90"/>
      <c r="L29" s="90"/>
      <c r="M29" s="90"/>
      <c r="N29" s="90"/>
      <c r="O29" s="90"/>
      <c r="P29" s="90"/>
      <c r="Q29" s="90"/>
      <c r="R29" s="90"/>
      <c r="S29" s="90"/>
    </row>
    <row r="30" spans="1:19">
      <c r="A30" s="82">
        <v>9</v>
      </c>
      <c r="B30" s="93">
        <v>0.2</v>
      </c>
      <c r="C30" s="180" t="s">
        <v>579</v>
      </c>
      <c r="D30" s="180"/>
      <c r="E30" s="99">
        <f>E29*20%</f>
        <v>52340.052606915204</v>
      </c>
      <c r="F30" s="99">
        <f>F29*20%</f>
        <v>0</v>
      </c>
      <c r="G30" s="99">
        <f>G29*20%</f>
        <v>0</v>
      </c>
      <c r="H30" s="99">
        <f>H29*20%</f>
        <v>2220.3267061696247</v>
      </c>
      <c r="I30" s="99">
        <f>SUM(E30:H30)</f>
        <v>54560.379313084828</v>
      </c>
      <c r="J30" s="90"/>
      <c r="L30" s="90"/>
      <c r="M30" s="90"/>
      <c r="N30" s="90"/>
      <c r="O30" s="90"/>
      <c r="P30" s="90"/>
      <c r="Q30" s="90"/>
      <c r="R30" s="90"/>
      <c r="S30" s="90"/>
    </row>
    <row r="31" spans="1:19">
      <c r="A31" s="82"/>
      <c r="B31" s="93"/>
      <c r="C31" s="175" t="s">
        <v>580</v>
      </c>
      <c r="D31" s="175"/>
      <c r="E31" s="99">
        <f>SUM(E29:E30)</f>
        <v>314040.31564149121</v>
      </c>
      <c r="F31" s="99">
        <f>SUM(F29:F30)</f>
        <v>0</v>
      </c>
      <c r="G31" s="99">
        <f>SUM(G29:G30)</f>
        <v>0</v>
      </c>
      <c r="H31" s="99">
        <f>SUM(H29:H30)</f>
        <v>13321.960237017747</v>
      </c>
      <c r="I31" s="99">
        <f>SUM(E31:H31)</f>
        <v>327362.27587850898</v>
      </c>
      <c r="J31" s="90"/>
      <c r="L31" s="90"/>
      <c r="M31" s="90"/>
      <c r="N31" s="90"/>
      <c r="O31" s="90"/>
      <c r="P31" s="90"/>
      <c r="Q31" s="90"/>
      <c r="R31" s="90"/>
      <c r="S31" s="90"/>
    </row>
    <row r="32" spans="1:19">
      <c r="A32" s="91"/>
      <c r="B32" s="91"/>
      <c r="C32" s="175" t="s">
        <v>581</v>
      </c>
      <c r="D32" s="175"/>
      <c r="E32" s="85"/>
      <c r="F32" s="85"/>
      <c r="G32" s="86"/>
      <c r="H32" s="86"/>
      <c r="I32" s="85">
        <f>I15*0.15</f>
        <v>301.02878241143395</v>
      </c>
      <c r="J32" s="101"/>
      <c r="L32" s="90"/>
      <c r="M32" s="90"/>
      <c r="N32" s="90"/>
      <c r="O32" s="90"/>
      <c r="P32" s="90"/>
      <c r="Q32" s="90"/>
      <c r="R32" s="90"/>
      <c r="S32" s="90"/>
    </row>
    <row r="33" spans="1:19">
      <c r="A33" s="102"/>
      <c r="B33" s="102"/>
      <c r="C33" s="103"/>
      <c r="D33" s="103"/>
      <c r="E33" s="92"/>
      <c r="F33" s="92"/>
      <c r="G33" s="104"/>
      <c r="H33" s="104"/>
      <c r="I33" s="92"/>
      <c r="J33" s="101"/>
      <c r="L33" s="90"/>
      <c r="M33" s="90"/>
      <c r="N33" s="90"/>
      <c r="O33" s="90"/>
      <c r="P33" s="90"/>
      <c r="Q33" s="90"/>
      <c r="R33" s="90"/>
      <c r="S33" s="90"/>
    </row>
    <row r="34" spans="1:19">
      <c r="A34" s="102"/>
      <c r="B34" s="102"/>
      <c r="C34" s="103"/>
      <c r="D34" s="103"/>
      <c r="E34" s="92"/>
      <c r="F34" s="92"/>
      <c r="G34" s="104"/>
      <c r="H34" s="104"/>
      <c r="I34" s="92"/>
      <c r="J34" s="101"/>
      <c r="L34" s="90"/>
      <c r="M34" s="90"/>
      <c r="N34" s="90"/>
      <c r="O34" s="90"/>
      <c r="P34" s="90"/>
      <c r="Q34" s="90"/>
      <c r="R34" s="90"/>
      <c r="S34" s="90"/>
    </row>
    <row r="35" spans="1:19" s="72" customFormat="1" ht="15">
      <c r="B35" s="72" t="s">
        <v>582</v>
      </c>
      <c r="E35" s="72" t="s">
        <v>583</v>
      </c>
      <c r="L35" s="105"/>
      <c r="M35" s="105"/>
      <c r="N35" s="105"/>
      <c r="O35" s="105"/>
      <c r="P35" s="105"/>
      <c r="Q35" s="105"/>
      <c r="R35" s="105"/>
      <c r="S35" s="90"/>
    </row>
    <row r="36" spans="1:19">
      <c r="A36" s="102"/>
      <c r="B36" s="102"/>
      <c r="C36" s="103"/>
      <c r="D36" s="103"/>
      <c r="E36" s="92"/>
      <c r="F36" s="92"/>
      <c r="G36" s="104"/>
      <c r="H36" s="104"/>
      <c r="I36" s="92"/>
      <c r="J36" s="101"/>
      <c r="L36" s="90"/>
      <c r="M36" s="90"/>
      <c r="N36" s="90"/>
      <c r="O36" s="90"/>
      <c r="P36" s="90"/>
      <c r="Q36" s="90"/>
      <c r="R36" s="90"/>
      <c r="S36" s="90"/>
    </row>
    <row r="37" spans="1:19" s="72" customFormat="1" ht="15">
      <c r="B37" s="72" t="s">
        <v>584</v>
      </c>
      <c r="E37" s="72" t="s">
        <v>585</v>
      </c>
      <c r="L37" s="105"/>
      <c r="M37" s="105"/>
      <c r="N37" s="105"/>
      <c r="O37" s="105"/>
      <c r="P37" s="105"/>
      <c r="Q37" s="105"/>
      <c r="R37" s="105"/>
      <c r="S37" s="90"/>
    </row>
    <row r="38" spans="1:19" s="72" customFormat="1" ht="15">
      <c r="L38" s="105"/>
      <c r="M38" s="105"/>
      <c r="N38" s="105"/>
      <c r="O38" s="105"/>
      <c r="P38" s="105"/>
      <c r="Q38" s="105"/>
      <c r="R38" s="105"/>
      <c r="S38" s="90"/>
    </row>
    <row r="39" spans="1:19">
      <c r="L39" s="90"/>
      <c r="M39" s="90"/>
      <c r="N39" s="90"/>
      <c r="O39" s="90"/>
      <c r="P39" s="90"/>
      <c r="Q39" s="90"/>
      <c r="R39" s="90"/>
      <c r="S39" s="90"/>
    </row>
    <row r="40" spans="1:19">
      <c r="L40" s="90"/>
      <c r="M40" s="90"/>
      <c r="N40" s="90"/>
      <c r="O40" s="90"/>
      <c r="P40" s="90"/>
      <c r="Q40" s="90"/>
      <c r="R40" s="90"/>
      <c r="S40" s="90"/>
    </row>
    <row r="41" spans="1:19">
      <c r="L41" s="90"/>
      <c r="M41" s="90"/>
      <c r="N41" s="90"/>
      <c r="O41" s="90"/>
      <c r="P41" s="90"/>
      <c r="Q41" s="90"/>
      <c r="R41" s="90"/>
      <c r="S41" s="90"/>
    </row>
    <row r="42" spans="1:19">
      <c r="S42" s="90"/>
    </row>
    <row r="43" spans="1:19">
      <c r="S43" s="90"/>
    </row>
    <row r="44" spans="1:19">
      <c r="S44" s="90"/>
    </row>
    <row r="45" spans="1:19">
      <c r="S45" s="90"/>
    </row>
    <row r="46" spans="1:19">
      <c r="S46" s="90"/>
    </row>
    <row r="47" spans="1:19">
      <c r="S47" s="90"/>
    </row>
    <row r="48" spans="1:19">
      <c r="S48" s="90"/>
    </row>
    <row r="49" spans="19:19">
      <c r="S49" s="90"/>
    </row>
    <row r="50" spans="19:19">
      <c r="S50" s="90"/>
    </row>
    <row r="51" spans="19:19">
      <c r="S51" s="90"/>
    </row>
    <row r="52" spans="19:19">
      <c r="S52" s="90"/>
    </row>
    <row r="53" spans="19:19">
      <c r="S53" s="90"/>
    </row>
    <row r="54" spans="19:19">
      <c r="S54" s="90"/>
    </row>
    <row r="55" spans="19:19">
      <c r="S55" s="90"/>
    </row>
    <row r="56" spans="19:19">
      <c r="S56" s="90"/>
    </row>
    <row r="57" spans="19:19">
      <c r="S57" s="90"/>
    </row>
    <row r="58" spans="19:19">
      <c r="S58" s="90"/>
    </row>
    <row r="59" spans="19:19">
      <c r="S59" s="90"/>
    </row>
    <row r="60" spans="19:19">
      <c r="S60" s="90"/>
    </row>
    <row r="61" spans="19:19">
      <c r="S61" s="90"/>
    </row>
    <row r="62" spans="19:19">
      <c r="S62" s="90"/>
    </row>
    <row r="63" spans="19:19">
      <c r="S63" s="90"/>
    </row>
    <row r="64" spans="19:19">
      <c r="S64" s="90"/>
    </row>
    <row r="65" spans="19:19">
      <c r="S65" s="90"/>
    </row>
  </sheetData>
  <mergeCells count="29">
    <mergeCell ref="C29:D29"/>
    <mergeCell ref="C30:D30"/>
    <mergeCell ref="C31:D31"/>
    <mergeCell ref="C32:D32"/>
    <mergeCell ref="C23:H23"/>
    <mergeCell ref="C24:D24"/>
    <mergeCell ref="C25:D25"/>
    <mergeCell ref="C26:D26"/>
    <mergeCell ref="C27:D27"/>
    <mergeCell ref="C28:D28"/>
    <mergeCell ref="C22:D22"/>
    <mergeCell ref="C11:D11"/>
    <mergeCell ref="C12:H12"/>
    <mergeCell ref="C13:D13"/>
    <mergeCell ref="C14:D14"/>
    <mergeCell ref="C15:D15"/>
    <mergeCell ref="C16:D16"/>
    <mergeCell ref="C17:H17"/>
    <mergeCell ref="C18:D18"/>
    <mergeCell ref="C19:D19"/>
    <mergeCell ref="C20:D20"/>
    <mergeCell ref="C21:D21"/>
    <mergeCell ref="A5:I5"/>
    <mergeCell ref="A6:I6"/>
    <mergeCell ref="A9:A10"/>
    <mergeCell ref="B9:B10"/>
    <mergeCell ref="C9:D10"/>
    <mergeCell ref="E9:H9"/>
    <mergeCell ref="I9:I10"/>
  </mergeCells>
  <pageMargins left="0.44" right="0.26" top="0.56000000000000005" bottom="0.54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93"/>
  <sheetViews>
    <sheetView tabSelected="1" workbookViewId="0">
      <selection activeCell="B6" sqref="B6:B7"/>
    </sheetView>
  </sheetViews>
  <sheetFormatPr defaultRowHeight="15"/>
  <cols>
    <col min="1" max="1" width="4.5703125" style="201" customWidth="1"/>
    <col min="2" max="2" width="52.140625" style="192" customWidth="1"/>
    <col min="3" max="3" width="7.28515625" style="201" customWidth="1"/>
    <col min="4" max="4" width="10.85546875" style="201" customWidth="1"/>
    <col min="5" max="6" width="10.7109375" style="201" customWidth="1"/>
    <col min="7" max="16384" width="9.140625" style="192"/>
  </cols>
  <sheetData>
    <row r="1" spans="1:8" s="191" customFormat="1" ht="55.5" customHeight="1">
      <c r="A1" s="182" t="s">
        <v>593</v>
      </c>
      <c r="B1" s="182"/>
      <c r="C1" s="182"/>
      <c r="D1" s="182"/>
      <c r="E1" s="182"/>
      <c r="F1" s="182"/>
    </row>
    <row r="2" spans="1:8" ht="15" customHeight="1">
      <c r="A2" s="119"/>
      <c r="B2" s="106"/>
      <c r="C2" s="119"/>
      <c r="D2" s="119"/>
      <c r="E2" s="119"/>
      <c r="F2" s="119"/>
    </row>
    <row r="3" spans="1:8" ht="15.75">
      <c r="A3" s="181" t="s">
        <v>587</v>
      </c>
      <c r="B3" s="181"/>
      <c r="C3" s="181"/>
      <c r="D3" s="181"/>
      <c r="E3" s="181"/>
      <c r="F3" s="181"/>
      <c r="G3" s="193"/>
    </row>
    <row r="4" spans="1:8" s="124" customFormat="1" ht="15.75"/>
    <row r="5" spans="1:8" s="124" customFormat="1" ht="14.25" customHeight="1">
      <c r="B5" s="107"/>
      <c r="D5" s="108"/>
      <c r="E5" s="213"/>
    </row>
    <row r="6" spans="1:8" s="194" customFormat="1" ht="12">
      <c r="A6" s="183" t="s">
        <v>588</v>
      </c>
      <c r="B6" s="183" t="s">
        <v>589</v>
      </c>
      <c r="C6" s="183" t="s">
        <v>590</v>
      </c>
      <c r="D6" s="185" t="s">
        <v>5</v>
      </c>
      <c r="E6" s="214"/>
      <c r="F6" s="218"/>
    </row>
    <row r="7" spans="1:8" s="194" customFormat="1" ht="58.5" customHeight="1">
      <c r="A7" s="184"/>
      <c r="B7" s="184"/>
      <c r="C7" s="184"/>
      <c r="D7" s="186"/>
      <c r="E7" s="109" t="s">
        <v>591</v>
      </c>
      <c r="F7" s="125" t="s">
        <v>592</v>
      </c>
    </row>
    <row r="8" spans="1:8" s="195" customFormat="1" ht="12.75">
      <c r="A8" s="110">
        <v>1</v>
      </c>
      <c r="B8" s="111">
        <v>2</v>
      </c>
      <c r="C8" s="111">
        <v>3</v>
      </c>
      <c r="D8" s="112">
        <v>4</v>
      </c>
      <c r="E8" s="113">
        <v>5</v>
      </c>
      <c r="F8" s="111">
        <v>6</v>
      </c>
    </row>
    <row r="9" spans="1:8">
      <c r="A9" s="120"/>
      <c r="B9" s="187" t="s">
        <v>40</v>
      </c>
      <c r="C9" s="202"/>
      <c r="D9" s="114"/>
      <c r="E9" s="123"/>
      <c r="F9" s="120"/>
    </row>
    <row r="10" spans="1:8" ht="25.5">
      <c r="A10" s="120">
        <v>1</v>
      </c>
      <c r="B10" s="115" t="s">
        <v>33</v>
      </c>
      <c r="C10" s="120" t="s">
        <v>34</v>
      </c>
      <c r="D10" s="196">
        <v>3.84</v>
      </c>
      <c r="E10" s="196">
        <v>49.5</v>
      </c>
      <c r="F10" s="120">
        <f>D10*E10</f>
        <v>190.07999999999998</v>
      </c>
      <c r="H10" s="197"/>
    </row>
    <row r="11" spans="1:8">
      <c r="A11" s="120">
        <v>2</v>
      </c>
      <c r="B11" s="115" t="s">
        <v>46</v>
      </c>
      <c r="C11" s="120" t="s">
        <v>47</v>
      </c>
      <c r="D11" s="196">
        <v>45</v>
      </c>
      <c r="E11" s="196">
        <v>8.33</v>
      </c>
      <c r="F11" s="120">
        <f t="shared" ref="F11:F17" si="0">D11*E11</f>
        <v>374.85</v>
      </c>
      <c r="H11" s="197"/>
    </row>
    <row r="12" spans="1:8" ht="25.5">
      <c r="A12" s="120">
        <v>3</v>
      </c>
      <c r="B12" s="115" t="s">
        <v>35</v>
      </c>
      <c r="C12" s="120" t="s">
        <v>34</v>
      </c>
      <c r="D12" s="196">
        <v>97.1</v>
      </c>
      <c r="E12" s="196">
        <v>95</v>
      </c>
      <c r="F12" s="120">
        <f t="shared" si="0"/>
        <v>9224.5</v>
      </c>
      <c r="H12" s="197"/>
    </row>
    <row r="13" spans="1:8">
      <c r="A13" s="120">
        <v>4</v>
      </c>
      <c r="B13" s="115" t="s">
        <v>41</v>
      </c>
      <c r="C13" s="120" t="s">
        <v>30</v>
      </c>
      <c r="D13" s="196">
        <v>10.786</v>
      </c>
      <c r="E13" s="196">
        <v>450</v>
      </c>
      <c r="F13" s="120">
        <f t="shared" si="0"/>
        <v>4853.7</v>
      </c>
      <c r="H13" s="197"/>
    </row>
    <row r="14" spans="1:8">
      <c r="A14" s="120">
        <v>5</v>
      </c>
      <c r="B14" s="115" t="s">
        <v>38</v>
      </c>
      <c r="C14" s="120" t="s">
        <v>34</v>
      </c>
      <c r="D14" s="196">
        <v>105.7</v>
      </c>
      <c r="E14" s="196">
        <v>95</v>
      </c>
      <c r="F14" s="120">
        <f t="shared" si="0"/>
        <v>10041.5</v>
      </c>
      <c r="H14" s="197"/>
    </row>
    <row r="15" spans="1:8">
      <c r="A15" s="120">
        <v>6</v>
      </c>
      <c r="B15" s="115" t="s">
        <v>44</v>
      </c>
      <c r="C15" s="120" t="s">
        <v>30</v>
      </c>
      <c r="D15" s="196">
        <v>8.9559999999999995</v>
      </c>
      <c r="E15" s="196">
        <v>450</v>
      </c>
      <c r="F15" s="120">
        <f t="shared" si="0"/>
        <v>4030.2</v>
      </c>
      <c r="H15" s="197"/>
    </row>
    <row r="16" spans="1:8" ht="25.5">
      <c r="A16" s="120">
        <v>7</v>
      </c>
      <c r="B16" s="115" t="s">
        <v>39</v>
      </c>
      <c r="C16" s="120" t="s">
        <v>34</v>
      </c>
      <c r="D16" s="196">
        <v>9.3000000000000007</v>
      </c>
      <c r="E16" s="196">
        <v>95</v>
      </c>
      <c r="F16" s="120">
        <f t="shared" si="0"/>
        <v>883.50000000000011</v>
      </c>
      <c r="H16" s="197"/>
    </row>
    <row r="17" spans="1:8">
      <c r="A17" s="120">
        <v>8</v>
      </c>
      <c r="B17" s="115" t="s">
        <v>45</v>
      </c>
      <c r="C17" s="120" t="s">
        <v>30</v>
      </c>
      <c r="D17" s="196">
        <v>0.53400000000000003</v>
      </c>
      <c r="E17" s="196">
        <v>450</v>
      </c>
      <c r="F17" s="120">
        <f t="shared" si="0"/>
        <v>240.3</v>
      </c>
      <c r="H17" s="197"/>
    </row>
    <row r="18" spans="1:8">
      <c r="A18" s="120"/>
      <c r="B18" s="187" t="s">
        <v>140</v>
      </c>
      <c r="C18" s="202"/>
      <c r="D18" s="208"/>
      <c r="E18" s="215"/>
      <c r="F18" s="219"/>
    </row>
    <row r="19" spans="1:8">
      <c r="A19" s="120">
        <v>9</v>
      </c>
      <c r="B19" s="116" t="s">
        <v>141</v>
      </c>
      <c r="C19" s="120" t="s">
        <v>103</v>
      </c>
      <c r="D19" s="196">
        <v>18</v>
      </c>
      <c r="E19" s="123">
        <v>15.56</v>
      </c>
      <c r="F19" s="120">
        <f>D19*E19</f>
        <v>280.08</v>
      </c>
    </row>
    <row r="20" spans="1:8">
      <c r="A20" s="120">
        <v>10</v>
      </c>
      <c r="B20" s="116" t="s">
        <v>142</v>
      </c>
      <c r="C20" s="120" t="s">
        <v>103</v>
      </c>
      <c r="D20" s="196">
        <v>18</v>
      </c>
      <c r="E20" s="123">
        <v>13.78</v>
      </c>
      <c r="F20" s="120">
        <f t="shared" ref="F20:F83" si="1">D20*E20</f>
        <v>248.04</v>
      </c>
    </row>
    <row r="21" spans="1:8">
      <c r="A21" s="120">
        <v>11</v>
      </c>
      <c r="B21" s="116" t="s">
        <v>144</v>
      </c>
      <c r="C21" s="120" t="s">
        <v>50</v>
      </c>
      <c r="D21" s="196">
        <v>60</v>
      </c>
      <c r="E21" s="123">
        <v>8.56</v>
      </c>
      <c r="F21" s="120">
        <f t="shared" si="1"/>
        <v>513.6</v>
      </c>
    </row>
    <row r="22" spans="1:8" ht="25.5">
      <c r="A22" s="120">
        <v>12</v>
      </c>
      <c r="B22" s="116" t="s">
        <v>145</v>
      </c>
      <c r="C22" s="120" t="s">
        <v>50</v>
      </c>
      <c r="D22" s="196">
        <v>87</v>
      </c>
      <c r="E22" s="123">
        <v>1.06</v>
      </c>
      <c r="F22" s="120">
        <f t="shared" si="1"/>
        <v>92.22</v>
      </c>
    </row>
    <row r="23" spans="1:8" ht="25.5">
      <c r="A23" s="120">
        <v>13</v>
      </c>
      <c r="B23" s="116" t="s">
        <v>598</v>
      </c>
      <c r="C23" s="120" t="s">
        <v>30</v>
      </c>
      <c r="D23" s="196">
        <v>60</v>
      </c>
      <c r="E23" s="123">
        <v>6</v>
      </c>
      <c r="F23" s="120">
        <f t="shared" si="1"/>
        <v>360</v>
      </c>
    </row>
    <row r="24" spans="1:8" ht="25.5">
      <c r="A24" s="120">
        <v>14</v>
      </c>
      <c r="B24" s="116" t="s">
        <v>180</v>
      </c>
      <c r="C24" s="120" t="s">
        <v>21</v>
      </c>
      <c r="D24" s="196">
        <v>149</v>
      </c>
      <c r="E24" s="123">
        <v>0.43</v>
      </c>
      <c r="F24" s="120">
        <f t="shared" si="1"/>
        <v>64.069999999999993</v>
      </c>
    </row>
    <row r="25" spans="1:8" ht="25.5">
      <c r="A25" s="120">
        <v>15</v>
      </c>
      <c r="B25" s="116" t="s">
        <v>181</v>
      </c>
      <c r="C25" s="120" t="s">
        <v>21</v>
      </c>
      <c r="D25" s="196">
        <v>105</v>
      </c>
      <c r="E25" s="123">
        <v>0.59</v>
      </c>
      <c r="F25" s="120">
        <f t="shared" si="1"/>
        <v>61.949999999999996</v>
      </c>
    </row>
    <row r="26" spans="1:8">
      <c r="A26" s="120">
        <v>16</v>
      </c>
      <c r="B26" s="116" t="s">
        <v>182</v>
      </c>
      <c r="C26" s="120" t="s">
        <v>21</v>
      </c>
      <c r="D26" s="196">
        <v>704</v>
      </c>
      <c r="E26" s="123">
        <v>1.39</v>
      </c>
      <c r="F26" s="120">
        <f t="shared" si="1"/>
        <v>978.56</v>
      </c>
    </row>
    <row r="27" spans="1:8" ht="25.5">
      <c r="A27" s="120">
        <v>17</v>
      </c>
      <c r="B27" s="116" t="s">
        <v>183</v>
      </c>
      <c r="C27" s="120" t="s">
        <v>21</v>
      </c>
      <c r="D27" s="196">
        <v>1810</v>
      </c>
      <c r="E27" s="123">
        <v>1.5</v>
      </c>
      <c r="F27" s="120">
        <f t="shared" si="1"/>
        <v>2715</v>
      </c>
    </row>
    <row r="28" spans="1:8">
      <c r="A28" s="120">
        <v>18</v>
      </c>
      <c r="B28" s="116" t="s">
        <v>184</v>
      </c>
      <c r="C28" s="120" t="s">
        <v>21</v>
      </c>
      <c r="D28" s="196">
        <v>1842</v>
      </c>
      <c r="E28" s="123">
        <v>0.77</v>
      </c>
      <c r="F28" s="120">
        <f t="shared" si="1"/>
        <v>1418.3400000000001</v>
      </c>
    </row>
    <row r="29" spans="1:8" ht="25.5">
      <c r="A29" s="120">
        <v>19</v>
      </c>
      <c r="B29" s="116" t="s">
        <v>185</v>
      </c>
      <c r="C29" s="120" t="s">
        <v>50</v>
      </c>
      <c r="D29" s="196">
        <v>24</v>
      </c>
      <c r="E29" s="123">
        <v>1.22</v>
      </c>
      <c r="F29" s="120">
        <f t="shared" si="1"/>
        <v>29.28</v>
      </c>
    </row>
    <row r="30" spans="1:8" ht="25.5">
      <c r="A30" s="120">
        <v>20</v>
      </c>
      <c r="B30" s="116" t="s">
        <v>186</v>
      </c>
      <c r="C30" s="120" t="s">
        <v>50</v>
      </c>
      <c r="D30" s="196">
        <v>115</v>
      </c>
      <c r="E30" s="123">
        <v>2.2000000000000002</v>
      </c>
      <c r="F30" s="120">
        <f t="shared" si="1"/>
        <v>253.00000000000003</v>
      </c>
    </row>
    <row r="31" spans="1:8">
      <c r="A31" s="120">
        <v>21</v>
      </c>
      <c r="B31" s="116" t="s">
        <v>187</v>
      </c>
      <c r="C31" s="120" t="s">
        <v>21</v>
      </c>
      <c r="D31" s="196">
        <v>103.5</v>
      </c>
      <c r="E31" s="123">
        <v>2.5099999999999998</v>
      </c>
      <c r="F31" s="120">
        <f t="shared" si="1"/>
        <v>259.78499999999997</v>
      </c>
    </row>
    <row r="32" spans="1:8" ht="25.5">
      <c r="A32" s="120">
        <v>22</v>
      </c>
      <c r="B32" s="116" t="s">
        <v>188</v>
      </c>
      <c r="C32" s="120" t="s">
        <v>50</v>
      </c>
      <c r="D32" s="196">
        <v>112.3</v>
      </c>
      <c r="E32" s="123">
        <v>0.56999999999999995</v>
      </c>
      <c r="F32" s="120">
        <f t="shared" si="1"/>
        <v>64.010999999999996</v>
      </c>
    </row>
    <row r="33" spans="1:6" ht="25.5">
      <c r="A33" s="120">
        <v>23</v>
      </c>
      <c r="B33" s="116" t="s">
        <v>189</v>
      </c>
      <c r="C33" s="120" t="s">
        <v>50</v>
      </c>
      <c r="D33" s="196">
        <v>53.2</v>
      </c>
      <c r="E33" s="123">
        <v>1.45</v>
      </c>
      <c r="F33" s="120">
        <f t="shared" si="1"/>
        <v>77.14</v>
      </c>
    </row>
    <row r="34" spans="1:6">
      <c r="A34" s="120">
        <v>24</v>
      </c>
      <c r="B34" s="116" t="s">
        <v>190</v>
      </c>
      <c r="C34" s="120" t="s">
        <v>21</v>
      </c>
      <c r="D34" s="196">
        <v>614</v>
      </c>
      <c r="E34" s="123">
        <v>1.06</v>
      </c>
      <c r="F34" s="120">
        <f t="shared" si="1"/>
        <v>650.84</v>
      </c>
    </row>
    <row r="35" spans="1:6">
      <c r="A35" s="120"/>
      <c r="B35" s="187" t="s">
        <v>48</v>
      </c>
      <c r="C35" s="202"/>
      <c r="D35" s="209"/>
      <c r="E35" s="216"/>
      <c r="F35" s="120">
        <f t="shared" si="1"/>
        <v>0</v>
      </c>
    </row>
    <row r="36" spans="1:6">
      <c r="A36" s="120">
        <v>25</v>
      </c>
      <c r="B36" s="116" t="s">
        <v>49</v>
      </c>
      <c r="C36" s="120" t="s">
        <v>50</v>
      </c>
      <c r="D36" s="198">
        <v>2</v>
      </c>
      <c r="E36" s="198">
        <v>1.65</v>
      </c>
      <c r="F36" s="120">
        <f t="shared" si="1"/>
        <v>3.3</v>
      </c>
    </row>
    <row r="37" spans="1:6">
      <c r="A37" s="120">
        <v>26</v>
      </c>
      <c r="B37" s="116" t="s">
        <v>52</v>
      </c>
      <c r="C37" s="120" t="s">
        <v>50</v>
      </c>
      <c r="D37" s="198">
        <v>42</v>
      </c>
      <c r="E37" s="198">
        <v>1.55</v>
      </c>
      <c r="F37" s="120">
        <f t="shared" si="1"/>
        <v>65.100000000000009</v>
      </c>
    </row>
    <row r="38" spans="1:6">
      <c r="A38" s="120">
        <v>27</v>
      </c>
      <c r="B38" s="116" t="s">
        <v>53</v>
      </c>
      <c r="C38" s="120" t="s">
        <v>50</v>
      </c>
      <c r="D38" s="198">
        <v>6</v>
      </c>
      <c r="E38" s="198">
        <v>1.446</v>
      </c>
      <c r="F38" s="120">
        <f t="shared" si="1"/>
        <v>8.6760000000000002</v>
      </c>
    </row>
    <row r="39" spans="1:6">
      <c r="A39" s="120">
        <v>28</v>
      </c>
      <c r="B39" s="116" t="s">
        <v>54</v>
      </c>
      <c r="C39" s="120" t="s">
        <v>50</v>
      </c>
      <c r="D39" s="198">
        <v>223</v>
      </c>
      <c r="E39" s="198">
        <v>1.232</v>
      </c>
      <c r="F39" s="120">
        <f t="shared" si="1"/>
        <v>274.73599999999999</v>
      </c>
    </row>
    <row r="40" spans="1:6">
      <c r="A40" s="120">
        <v>29</v>
      </c>
      <c r="B40" s="116" t="s">
        <v>55</v>
      </c>
      <c r="C40" s="120" t="s">
        <v>50</v>
      </c>
      <c r="D40" s="198">
        <v>242</v>
      </c>
      <c r="E40" s="198">
        <v>1.0720000000000001</v>
      </c>
      <c r="F40" s="120">
        <f t="shared" si="1"/>
        <v>259.42400000000004</v>
      </c>
    </row>
    <row r="41" spans="1:6">
      <c r="A41" s="120">
        <v>30</v>
      </c>
      <c r="B41" s="117" t="s">
        <v>60</v>
      </c>
      <c r="C41" s="122" t="s">
        <v>23</v>
      </c>
      <c r="D41" s="198">
        <v>2</v>
      </c>
      <c r="E41" s="198">
        <v>2.577</v>
      </c>
      <c r="F41" s="120">
        <f t="shared" si="1"/>
        <v>5.1539999999999999</v>
      </c>
    </row>
    <row r="42" spans="1:6">
      <c r="A42" s="120">
        <v>31</v>
      </c>
      <c r="B42" s="117" t="s">
        <v>61</v>
      </c>
      <c r="C42" s="122" t="s">
        <v>23</v>
      </c>
      <c r="D42" s="198">
        <v>8</v>
      </c>
      <c r="E42" s="198">
        <v>2.56</v>
      </c>
      <c r="F42" s="120">
        <f t="shared" si="1"/>
        <v>20.48</v>
      </c>
    </row>
    <row r="43" spans="1:6">
      <c r="A43" s="120">
        <v>32</v>
      </c>
      <c r="B43" s="117" t="s">
        <v>62</v>
      </c>
      <c r="C43" s="122" t="s">
        <v>23</v>
      </c>
      <c r="D43" s="198">
        <v>8</v>
      </c>
      <c r="E43" s="198">
        <v>2.5449999999999999</v>
      </c>
      <c r="F43" s="120">
        <f t="shared" si="1"/>
        <v>20.36</v>
      </c>
    </row>
    <row r="44" spans="1:6">
      <c r="A44" s="120">
        <v>33</v>
      </c>
      <c r="B44" s="117" t="s">
        <v>63</v>
      </c>
      <c r="C44" s="122" t="s">
        <v>23</v>
      </c>
      <c r="D44" s="198">
        <v>21</v>
      </c>
      <c r="E44" s="198">
        <v>2.137</v>
      </c>
      <c r="F44" s="120">
        <f t="shared" si="1"/>
        <v>44.877000000000002</v>
      </c>
    </row>
    <row r="45" spans="1:6">
      <c r="A45" s="120">
        <v>34</v>
      </c>
      <c r="B45" s="117" t="s">
        <v>68</v>
      </c>
      <c r="C45" s="122" t="s">
        <v>23</v>
      </c>
      <c r="D45" s="198">
        <v>4</v>
      </c>
      <c r="E45" s="198">
        <v>6.29</v>
      </c>
      <c r="F45" s="120">
        <f t="shared" si="1"/>
        <v>25.16</v>
      </c>
    </row>
    <row r="46" spans="1:6">
      <c r="A46" s="120">
        <v>35</v>
      </c>
      <c r="B46" s="117" t="s">
        <v>69</v>
      </c>
      <c r="C46" s="122" t="s">
        <v>23</v>
      </c>
      <c r="D46" s="198">
        <v>16</v>
      </c>
      <c r="E46" s="198">
        <v>6.13</v>
      </c>
      <c r="F46" s="120">
        <f t="shared" si="1"/>
        <v>98.08</v>
      </c>
    </row>
    <row r="47" spans="1:6">
      <c r="A47" s="120">
        <v>36</v>
      </c>
      <c r="B47" s="117" t="s">
        <v>70</v>
      </c>
      <c r="C47" s="122" t="s">
        <v>23</v>
      </c>
      <c r="D47" s="198">
        <v>58</v>
      </c>
      <c r="E47" s="198">
        <v>5.4</v>
      </c>
      <c r="F47" s="120">
        <f t="shared" si="1"/>
        <v>313.20000000000005</v>
      </c>
    </row>
    <row r="48" spans="1:6">
      <c r="A48" s="120">
        <v>37</v>
      </c>
      <c r="B48" s="117" t="s">
        <v>71</v>
      </c>
      <c r="C48" s="122" t="s">
        <v>23</v>
      </c>
      <c r="D48" s="198">
        <v>1</v>
      </c>
      <c r="E48" s="198">
        <v>5.17</v>
      </c>
      <c r="F48" s="120">
        <f t="shared" si="1"/>
        <v>5.17</v>
      </c>
    </row>
    <row r="49" spans="1:6">
      <c r="A49" s="120">
        <v>38</v>
      </c>
      <c r="B49" s="117" t="s">
        <v>76</v>
      </c>
      <c r="C49" s="122" t="s">
        <v>23</v>
      </c>
      <c r="D49" s="198">
        <v>1</v>
      </c>
      <c r="E49" s="198">
        <v>5.56</v>
      </c>
      <c r="F49" s="120">
        <f t="shared" si="1"/>
        <v>5.56</v>
      </c>
    </row>
    <row r="50" spans="1:6">
      <c r="A50" s="120">
        <v>39</v>
      </c>
      <c r="B50" s="117" t="s">
        <v>78</v>
      </c>
      <c r="C50" s="122" t="s">
        <v>23</v>
      </c>
      <c r="D50" s="198">
        <v>1</v>
      </c>
      <c r="E50" s="198">
        <v>24.53</v>
      </c>
      <c r="F50" s="120">
        <f t="shared" si="1"/>
        <v>24.53</v>
      </c>
    </row>
    <row r="51" spans="1:6">
      <c r="A51" s="120">
        <v>40</v>
      </c>
      <c r="B51" s="117" t="s">
        <v>80</v>
      </c>
      <c r="C51" s="122" t="s">
        <v>23</v>
      </c>
      <c r="D51" s="198">
        <v>1</v>
      </c>
      <c r="E51" s="198">
        <v>1.72</v>
      </c>
      <c r="F51" s="120">
        <f t="shared" si="1"/>
        <v>1.72</v>
      </c>
    </row>
    <row r="52" spans="1:6">
      <c r="A52" s="120">
        <v>41</v>
      </c>
      <c r="B52" s="117" t="s">
        <v>84</v>
      </c>
      <c r="C52" s="122" t="s">
        <v>23</v>
      </c>
      <c r="D52" s="198">
        <v>3</v>
      </c>
      <c r="E52" s="198">
        <v>7.41</v>
      </c>
      <c r="F52" s="120">
        <f t="shared" si="1"/>
        <v>22.23</v>
      </c>
    </row>
    <row r="53" spans="1:6">
      <c r="A53" s="120">
        <v>42</v>
      </c>
      <c r="B53" s="117" t="s">
        <v>85</v>
      </c>
      <c r="C53" s="122" t="s">
        <v>23</v>
      </c>
      <c r="D53" s="198">
        <v>7</v>
      </c>
      <c r="E53" s="198">
        <v>7.26</v>
      </c>
      <c r="F53" s="120">
        <f t="shared" si="1"/>
        <v>50.82</v>
      </c>
    </row>
    <row r="54" spans="1:6">
      <c r="A54" s="120">
        <v>43</v>
      </c>
      <c r="B54" s="117" t="s">
        <v>86</v>
      </c>
      <c r="C54" s="122" t="s">
        <v>23</v>
      </c>
      <c r="D54" s="198">
        <v>1</v>
      </c>
      <c r="E54" s="198">
        <v>7.27</v>
      </c>
      <c r="F54" s="120">
        <f t="shared" si="1"/>
        <v>7.27</v>
      </c>
    </row>
    <row r="55" spans="1:6">
      <c r="A55" s="120">
        <v>44</v>
      </c>
      <c r="B55" s="117" t="s">
        <v>87</v>
      </c>
      <c r="C55" s="122" t="s">
        <v>23</v>
      </c>
      <c r="D55" s="198">
        <v>56</v>
      </c>
      <c r="E55" s="198">
        <v>6.92</v>
      </c>
      <c r="F55" s="120">
        <f t="shared" si="1"/>
        <v>387.52</v>
      </c>
    </row>
    <row r="56" spans="1:6">
      <c r="A56" s="120">
        <v>45</v>
      </c>
      <c r="B56" s="117" t="s">
        <v>88</v>
      </c>
      <c r="C56" s="122" t="s">
        <v>23</v>
      </c>
      <c r="D56" s="198">
        <v>2</v>
      </c>
      <c r="E56" s="198">
        <v>6.79</v>
      </c>
      <c r="F56" s="120">
        <f t="shared" si="1"/>
        <v>13.58</v>
      </c>
    </row>
    <row r="57" spans="1:6">
      <c r="A57" s="120">
        <v>46</v>
      </c>
      <c r="B57" s="117" t="s">
        <v>93</v>
      </c>
      <c r="C57" s="122" t="s">
        <v>23</v>
      </c>
      <c r="D57" s="198">
        <v>20</v>
      </c>
      <c r="E57" s="198">
        <v>8.3800000000000008</v>
      </c>
      <c r="F57" s="120">
        <f t="shared" si="1"/>
        <v>167.60000000000002</v>
      </c>
    </row>
    <row r="58" spans="1:6">
      <c r="A58" s="120">
        <v>47</v>
      </c>
      <c r="B58" s="117" t="s">
        <v>94</v>
      </c>
      <c r="C58" s="122" t="s">
        <v>23</v>
      </c>
      <c r="D58" s="198">
        <v>1</v>
      </c>
      <c r="E58" s="198">
        <v>2.38</v>
      </c>
      <c r="F58" s="120">
        <f t="shared" si="1"/>
        <v>2.38</v>
      </c>
    </row>
    <row r="59" spans="1:6">
      <c r="A59" s="120">
        <v>48</v>
      </c>
      <c r="B59" s="117" t="s">
        <v>96</v>
      </c>
      <c r="C59" s="122" t="s">
        <v>23</v>
      </c>
      <c r="D59" s="198">
        <v>2</v>
      </c>
      <c r="E59" s="198">
        <v>2.3199999999999998</v>
      </c>
      <c r="F59" s="120">
        <f t="shared" si="1"/>
        <v>4.6399999999999997</v>
      </c>
    </row>
    <row r="60" spans="1:6">
      <c r="A60" s="120">
        <v>49</v>
      </c>
      <c r="B60" s="117" t="s">
        <v>98</v>
      </c>
      <c r="C60" s="122" t="s">
        <v>23</v>
      </c>
      <c r="D60" s="198">
        <v>40</v>
      </c>
      <c r="E60" s="198">
        <v>16.46</v>
      </c>
      <c r="F60" s="120">
        <f t="shared" si="1"/>
        <v>658.40000000000009</v>
      </c>
    </row>
    <row r="61" spans="1:6">
      <c r="A61" s="120">
        <v>50</v>
      </c>
      <c r="B61" s="117" t="s">
        <v>100</v>
      </c>
      <c r="C61" s="122" t="s">
        <v>50</v>
      </c>
      <c r="D61" s="198">
        <v>515</v>
      </c>
      <c r="E61" s="198">
        <v>0.68</v>
      </c>
      <c r="F61" s="120">
        <f t="shared" si="1"/>
        <v>350.20000000000005</v>
      </c>
    </row>
    <row r="62" spans="1:6">
      <c r="A62" s="120">
        <v>51</v>
      </c>
      <c r="B62" s="117" t="s">
        <v>600</v>
      </c>
      <c r="C62" s="122" t="s">
        <v>103</v>
      </c>
      <c r="D62" s="198">
        <v>1</v>
      </c>
      <c r="E62" s="198">
        <v>24</v>
      </c>
      <c r="F62" s="120">
        <f t="shared" si="1"/>
        <v>24</v>
      </c>
    </row>
    <row r="63" spans="1:6">
      <c r="A63" s="120">
        <v>52</v>
      </c>
      <c r="B63" s="117" t="s">
        <v>104</v>
      </c>
      <c r="C63" s="122" t="s">
        <v>103</v>
      </c>
      <c r="D63" s="198">
        <v>22</v>
      </c>
      <c r="E63" s="198">
        <v>29.29</v>
      </c>
      <c r="F63" s="120">
        <f t="shared" si="1"/>
        <v>644.38</v>
      </c>
    </row>
    <row r="64" spans="1:6" ht="28.5">
      <c r="A64" s="120">
        <v>53</v>
      </c>
      <c r="B64" s="117" t="s">
        <v>106</v>
      </c>
      <c r="C64" s="122" t="s">
        <v>103</v>
      </c>
      <c r="D64" s="198">
        <v>21</v>
      </c>
      <c r="E64" s="198">
        <v>32.229999999999997</v>
      </c>
      <c r="F64" s="120">
        <f t="shared" si="1"/>
        <v>676.82999999999993</v>
      </c>
    </row>
    <row r="65" spans="1:6">
      <c r="A65" s="120">
        <v>54</v>
      </c>
      <c r="B65" s="117" t="s">
        <v>108</v>
      </c>
      <c r="C65" s="122" t="s">
        <v>103</v>
      </c>
      <c r="D65" s="198">
        <v>9</v>
      </c>
      <c r="E65" s="198">
        <v>24.72</v>
      </c>
      <c r="F65" s="120">
        <f t="shared" si="1"/>
        <v>222.48</v>
      </c>
    </row>
    <row r="66" spans="1:6">
      <c r="A66" s="120">
        <v>55</v>
      </c>
      <c r="B66" s="117" t="s">
        <v>110</v>
      </c>
      <c r="C66" s="122" t="s">
        <v>103</v>
      </c>
      <c r="D66" s="198">
        <v>4</v>
      </c>
      <c r="E66" s="198">
        <v>54.4</v>
      </c>
      <c r="F66" s="120">
        <f t="shared" si="1"/>
        <v>217.6</v>
      </c>
    </row>
    <row r="67" spans="1:6">
      <c r="A67" s="120"/>
      <c r="B67" s="188" t="s">
        <v>112</v>
      </c>
      <c r="C67" s="203"/>
      <c r="D67" s="205"/>
      <c r="E67" s="198"/>
      <c r="F67" s="120">
        <f t="shared" si="1"/>
        <v>0</v>
      </c>
    </row>
    <row r="68" spans="1:6" ht="28.5">
      <c r="A68" s="120">
        <v>56</v>
      </c>
      <c r="B68" s="117" t="s">
        <v>113</v>
      </c>
      <c r="C68" s="122" t="s">
        <v>50</v>
      </c>
      <c r="D68" s="198">
        <v>2</v>
      </c>
      <c r="E68" s="198">
        <v>16.25</v>
      </c>
      <c r="F68" s="120">
        <f t="shared" si="1"/>
        <v>32.5</v>
      </c>
    </row>
    <row r="69" spans="1:6" ht="28.5">
      <c r="A69" s="120">
        <v>57</v>
      </c>
      <c r="B69" s="117" t="s">
        <v>115</v>
      </c>
      <c r="C69" s="122" t="s">
        <v>50</v>
      </c>
      <c r="D69" s="198">
        <v>78</v>
      </c>
      <c r="E69" s="198">
        <v>16.100000000000001</v>
      </c>
      <c r="F69" s="120">
        <f t="shared" si="1"/>
        <v>1255.8000000000002</v>
      </c>
    </row>
    <row r="70" spans="1:6" ht="28.5">
      <c r="A70" s="120">
        <v>58</v>
      </c>
      <c r="B70" s="117" t="s">
        <v>116</v>
      </c>
      <c r="C70" s="122" t="s">
        <v>50</v>
      </c>
      <c r="D70" s="198">
        <v>55</v>
      </c>
      <c r="E70" s="198">
        <v>15.94</v>
      </c>
      <c r="F70" s="120">
        <f t="shared" si="1"/>
        <v>876.69999999999993</v>
      </c>
    </row>
    <row r="71" spans="1:6">
      <c r="A71" s="120">
        <v>59</v>
      </c>
      <c r="B71" s="117" t="s">
        <v>119</v>
      </c>
      <c r="C71" s="122" t="s">
        <v>23</v>
      </c>
      <c r="D71" s="198">
        <v>8</v>
      </c>
      <c r="E71" s="198">
        <v>3.68</v>
      </c>
      <c r="F71" s="120">
        <f t="shared" si="1"/>
        <v>29.44</v>
      </c>
    </row>
    <row r="72" spans="1:6">
      <c r="A72" s="120">
        <v>60</v>
      </c>
      <c r="B72" s="117" t="s">
        <v>121</v>
      </c>
      <c r="C72" s="122" t="s">
        <v>23</v>
      </c>
      <c r="D72" s="198">
        <v>8</v>
      </c>
      <c r="E72" s="198">
        <v>3.57</v>
      </c>
      <c r="F72" s="120">
        <f t="shared" si="1"/>
        <v>28.56</v>
      </c>
    </row>
    <row r="73" spans="1:6">
      <c r="A73" s="120">
        <v>61</v>
      </c>
      <c r="B73" s="117" t="s">
        <v>122</v>
      </c>
      <c r="C73" s="122" t="s">
        <v>23</v>
      </c>
      <c r="D73" s="198">
        <v>39</v>
      </c>
      <c r="E73" s="198">
        <v>3.05</v>
      </c>
      <c r="F73" s="120">
        <f t="shared" si="1"/>
        <v>118.94999999999999</v>
      </c>
    </row>
    <row r="74" spans="1:6">
      <c r="A74" s="120">
        <v>62</v>
      </c>
      <c r="B74" s="117" t="s">
        <v>123</v>
      </c>
      <c r="C74" s="122" t="s">
        <v>23</v>
      </c>
      <c r="D74" s="198">
        <v>5</v>
      </c>
      <c r="E74" s="198">
        <v>3.7</v>
      </c>
      <c r="F74" s="120">
        <f t="shared" si="1"/>
        <v>18.5</v>
      </c>
    </row>
    <row r="75" spans="1:6">
      <c r="A75" s="120">
        <v>63</v>
      </c>
      <c r="B75" s="117" t="s">
        <v>125</v>
      </c>
      <c r="C75" s="122" t="s">
        <v>23</v>
      </c>
      <c r="D75" s="198">
        <v>4</v>
      </c>
      <c r="E75" s="198">
        <v>2.66</v>
      </c>
      <c r="F75" s="120">
        <f t="shared" si="1"/>
        <v>10.64</v>
      </c>
    </row>
    <row r="76" spans="1:6">
      <c r="A76" s="120">
        <v>64</v>
      </c>
      <c r="B76" s="117" t="s">
        <v>131</v>
      </c>
      <c r="C76" s="122" t="s">
        <v>23</v>
      </c>
      <c r="D76" s="198">
        <v>36</v>
      </c>
      <c r="E76" s="198">
        <v>27.47</v>
      </c>
      <c r="F76" s="120">
        <f t="shared" si="1"/>
        <v>988.92</v>
      </c>
    </row>
    <row r="77" spans="1:6">
      <c r="A77" s="120">
        <v>65</v>
      </c>
      <c r="B77" s="117" t="s">
        <v>132</v>
      </c>
      <c r="C77" s="122" t="s">
        <v>23</v>
      </c>
      <c r="D77" s="198">
        <v>56</v>
      </c>
      <c r="E77" s="198">
        <v>25.94</v>
      </c>
      <c r="F77" s="120">
        <f t="shared" si="1"/>
        <v>1452.64</v>
      </c>
    </row>
    <row r="78" spans="1:6">
      <c r="A78" s="120">
        <v>66</v>
      </c>
      <c r="B78" s="117" t="s">
        <v>133</v>
      </c>
      <c r="C78" s="122" t="s">
        <v>23</v>
      </c>
      <c r="D78" s="198">
        <v>1</v>
      </c>
      <c r="E78" s="198">
        <v>23.19</v>
      </c>
      <c r="F78" s="120">
        <f t="shared" si="1"/>
        <v>23.19</v>
      </c>
    </row>
    <row r="79" spans="1:6">
      <c r="A79" s="120">
        <v>67</v>
      </c>
      <c r="B79" s="117" t="s">
        <v>134</v>
      </c>
      <c r="C79" s="122" t="s">
        <v>23</v>
      </c>
      <c r="D79" s="198">
        <v>2</v>
      </c>
      <c r="E79" s="198">
        <v>7.79</v>
      </c>
      <c r="F79" s="120">
        <f t="shared" si="1"/>
        <v>15.58</v>
      </c>
    </row>
    <row r="80" spans="1:6">
      <c r="A80" s="120">
        <v>68</v>
      </c>
      <c r="B80" s="117" t="s">
        <v>135</v>
      </c>
      <c r="C80" s="122" t="s">
        <v>23</v>
      </c>
      <c r="D80" s="198">
        <v>4</v>
      </c>
      <c r="E80" s="198">
        <v>29.1</v>
      </c>
      <c r="F80" s="120">
        <f t="shared" si="1"/>
        <v>116.4</v>
      </c>
    </row>
    <row r="81" spans="1:6">
      <c r="A81" s="120">
        <v>69</v>
      </c>
      <c r="B81" s="117" t="s">
        <v>136</v>
      </c>
      <c r="C81" s="122" t="s">
        <v>23</v>
      </c>
      <c r="D81" s="198">
        <v>2</v>
      </c>
      <c r="E81" s="198">
        <v>14.42</v>
      </c>
      <c r="F81" s="120">
        <f t="shared" si="1"/>
        <v>28.84</v>
      </c>
    </row>
    <row r="82" spans="1:6">
      <c r="A82" s="120">
        <v>70</v>
      </c>
      <c r="B82" s="117" t="s">
        <v>139</v>
      </c>
      <c r="C82" s="122" t="s">
        <v>23</v>
      </c>
      <c r="D82" s="198">
        <v>2</v>
      </c>
      <c r="E82" s="198">
        <v>19.475000000000001</v>
      </c>
      <c r="F82" s="120">
        <f t="shared" si="1"/>
        <v>38.950000000000003</v>
      </c>
    </row>
    <row r="83" spans="1:6">
      <c r="A83" s="120"/>
      <c r="B83" s="189" t="s">
        <v>146</v>
      </c>
      <c r="C83" s="204"/>
      <c r="D83" s="210"/>
      <c r="E83" s="123"/>
      <c r="F83" s="120">
        <f t="shared" si="1"/>
        <v>0</v>
      </c>
    </row>
    <row r="84" spans="1:6">
      <c r="A84" s="120">
        <v>71</v>
      </c>
      <c r="B84" s="117" t="s">
        <v>147</v>
      </c>
      <c r="C84" s="122" t="s">
        <v>23</v>
      </c>
      <c r="D84" s="198">
        <v>84</v>
      </c>
      <c r="E84" s="123">
        <v>2.2999999999999998</v>
      </c>
      <c r="F84" s="120">
        <f t="shared" ref="F84:F135" si="2">D84*E84</f>
        <v>193.2</v>
      </c>
    </row>
    <row r="85" spans="1:6">
      <c r="A85" s="120">
        <v>72</v>
      </c>
      <c r="B85" s="117" t="s">
        <v>150</v>
      </c>
      <c r="C85" s="122" t="s">
        <v>149</v>
      </c>
      <c r="D85" s="198">
        <v>239.4</v>
      </c>
      <c r="E85" s="123">
        <v>3.5</v>
      </c>
      <c r="F85" s="120">
        <f t="shared" si="2"/>
        <v>837.9</v>
      </c>
    </row>
    <row r="86" spans="1:6">
      <c r="A86" s="120">
        <v>73</v>
      </c>
      <c r="B86" s="117" t="s">
        <v>152</v>
      </c>
      <c r="C86" s="122" t="s">
        <v>149</v>
      </c>
      <c r="D86" s="198">
        <v>53.2</v>
      </c>
      <c r="E86" s="123">
        <v>7.15</v>
      </c>
      <c r="F86" s="120">
        <f t="shared" si="2"/>
        <v>380.38000000000005</v>
      </c>
    </row>
    <row r="87" spans="1:6">
      <c r="A87" s="120">
        <v>74</v>
      </c>
      <c r="B87" s="117" t="s">
        <v>154</v>
      </c>
      <c r="C87" s="122" t="s">
        <v>149</v>
      </c>
      <c r="D87" s="198">
        <v>656</v>
      </c>
      <c r="E87" s="123">
        <v>2.35</v>
      </c>
      <c r="F87" s="120">
        <f t="shared" si="2"/>
        <v>1541.6000000000001</v>
      </c>
    </row>
    <row r="88" spans="1:6">
      <c r="A88" s="120">
        <v>75</v>
      </c>
      <c r="B88" s="117" t="s">
        <v>156</v>
      </c>
      <c r="C88" s="122" t="s">
        <v>149</v>
      </c>
      <c r="D88" s="198">
        <v>243.2</v>
      </c>
      <c r="E88" s="123">
        <v>2.85</v>
      </c>
      <c r="F88" s="120">
        <f t="shared" si="2"/>
        <v>693.12</v>
      </c>
    </row>
    <row r="89" spans="1:6">
      <c r="A89" s="120">
        <v>76</v>
      </c>
      <c r="B89" s="117" t="s">
        <v>158</v>
      </c>
      <c r="C89" s="122" t="s">
        <v>149</v>
      </c>
      <c r="D89" s="198">
        <v>762</v>
      </c>
      <c r="E89" s="123">
        <v>1.74</v>
      </c>
      <c r="F89" s="120">
        <f t="shared" si="2"/>
        <v>1325.8799999999999</v>
      </c>
    </row>
    <row r="90" spans="1:6">
      <c r="A90" s="120">
        <v>77</v>
      </c>
      <c r="B90" s="117" t="s">
        <v>160</v>
      </c>
      <c r="C90" s="122" t="s">
        <v>23</v>
      </c>
      <c r="D90" s="198">
        <v>84</v>
      </c>
      <c r="E90" s="123">
        <v>3.2</v>
      </c>
      <c r="F90" s="120">
        <f t="shared" si="2"/>
        <v>268.8</v>
      </c>
    </row>
    <row r="91" spans="1:6">
      <c r="A91" s="120">
        <v>78</v>
      </c>
      <c r="B91" s="117" t="s">
        <v>161</v>
      </c>
      <c r="C91" s="122" t="s">
        <v>23</v>
      </c>
      <c r="D91" s="198">
        <v>188</v>
      </c>
      <c r="E91" s="123">
        <v>2.2599999999999998</v>
      </c>
      <c r="F91" s="120">
        <f t="shared" si="2"/>
        <v>424.87999999999994</v>
      </c>
    </row>
    <row r="92" spans="1:6">
      <c r="A92" s="120">
        <v>79</v>
      </c>
      <c r="B92" s="117" t="s">
        <v>162</v>
      </c>
      <c r="C92" s="122" t="s">
        <v>23</v>
      </c>
      <c r="D92" s="198">
        <v>32</v>
      </c>
      <c r="E92" s="123">
        <v>2.4900000000000002</v>
      </c>
      <c r="F92" s="120">
        <f t="shared" si="2"/>
        <v>79.680000000000007</v>
      </c>
    </row>
    <row r="93" spans="1:6">
      <c r="A93" s="120">
        <v>80</v>
      </c>
      <c r="B93" s="117" t="s">
        <v>163</v>
      </c>
      <c r="C93" s="122" t="s">
        <v>23</v>
      </c>
      <c r="D93" s="198">
        <v>8</v>
      </c>
      <c r="E93" s="123">
        <v>2.73</v>
      </c>
      <c r="F93" s="120">
        <f t="shared" si="2"/>
        <v>21.84</v>
      </c>
    </row>
    <row r="94" spans="1:6">
      <c r="A94" s="120">
        <v>81</v>
      </c>
      <c r="B94" s="117" t="s">
        <v>166</v>
      </c>
      <c r="C94" s="122" t="s">
        <v>21</v>
      </c>
      <c r="D94" s="198">
        <v>781.5</v>
      </c>
      <c r="E94" s="123">
        <v>2.88</v>
      </c>
      <c r="F94" s="120">
        <f t="shared" si="2"/>
        <v>2250.7199999999998</v>
      </c>
    </row>
    <row r="95" spans="1:6">
      <c r="A95" s="120">
        <v>82</v>
      </c>
      <c r="B95" s="117" t="s">
        <v>168</v>
      </c>
      <c r="C95" s="122" t="s">
        <v>21</v>
      </c>
      <c r="D95" s="198">
        <v>744</v>
      </c>
      <c r="E95" s="123">
        <v>5.5</v>
      </c>
      <c r="F95" s="120">
        <f t="shared" si="2"/>
        <v>4092</v>
      </c>
    </row>
    <row r="96" spans="1:6">
      <c r="A96" s="120">
        <v>83</v>
      </c>
      <c r="B96" s="117" t="s">
        <v>170</v>
      </c>
      <c r="C96" s="122" t="s">
        <v>50</v>
      </c>
      <c r="D96" s="198">
        <v>110</v>
      </c>
      <c r="E96" s="123">
        <v>4.6399999999999997</v>
      </c>
      <c r="F96" s="120">
        <f t="shared" si="2"/>
        <v>510.4</v>
      </c>
    </row>
    <row r="97" spans="1:6">
      <c r="A97" s="120">
        <v>84</v>
      </c>
      <c r="B97" s="117" t="s">
        <v>172</v>
      </c>
      <c r="C97" s="122" t="s">
        <v>50</v>
      </c>
      <c r="D97" s="198">
        <v>198</v>
      </c>
      <c r="E97" s="123">
        <v>4.08</v>
      </c>
      <c r="F97" s="120">
        <f t="shared" si="2"/>
        <v>807.84</v>
      </c>
    </row>
    <row r="98" spans="1:6">
      <c r="A98" s="120">
        <v>85</v>
      </c>
      <c r="B98" s="117" t="s">
        <v>174</v>
      </c>
      <c r="C98" s="122" t="s">
        <v>23</v>
      </c>
      <c r="D98" s="198">
        <v>12</v>
      </c>
      <c r="E98" s="123">
        <v>5.61</v>
      </c>
      <c r="F98" s="120">
        <f t="shared" si="2"/>
        <v>67.320000000000007</v>
      </c>
    </row>
    <row r="99" spans="1:6">
      <c r="A99" s="120">
        <v>86</v>
      </c>
      <c r="B99" s="117" t="s">
        <v>176</v>
      </c>
      <c r="C99" s="122" t="s">
        <v>21</v>
      </c>
      <c r="D99" s="198">
        <v>744</v>
      </c>
      <c r="E99" s="123">
        <v>2.25</v>
      </c>
      <c r="F99" s="120">
        <f t="shared" si="2"/>
        <v>1674</v>
      </c>
    </row>
    <row r="100" spans="1:6" ht="28.5">
      <c r="A100" s="120">
        <v>87</v>
      </c>
      <c r="B100" s="117" t="s">
        <v>178</v>
      </c>
      <c r="C100" s="122" t="s">
        <v>21</v>
      </c>
      <c r="D100" s="198">
        <v>744</v>
      </c>
      <c r="E100" s="123">
        <v>3.55</v>
      </c>
      <c r="F100" s="120">
        <f t="shared" si="2"/>
        <v>2641.2</v>
      </c>
    </row>
    <row r="101" spans="1:6">
      <c r="A101" s="120"/>
      <c r="B101" s="188" t="s">
        <v>22</v>
      </c>
      <c r="C101" s="205"/>
      <c r="D101" s="198"/>
      <c r="E101" s="123"/>
      <c r="F101" s="120">
        <f t="shared" si="2"/>
        <v>0</v>
      </c>
    </row>
    <row r="102" spans="1:6" ht="28.5">
      <c r="A102" s="120">
        <v>88</v>
      </c>
      <c r="B102" s="117" t="s">
        <v>191</v>
      </c>
      <c r="C102" s="122" t="s">
        <v>34</v>
      </c>
      <c r="D102" s="198">
        <v>30</v>
      </c>
      <c r="E102" s="199">
        <v>73.66</v>
      </c>
      <c r="F102" s="120">
        <f t="shared" si="2"/>
        <v>2209.7999999999997</v>
      </c>
    </row>
    <row r="103" spans="1:6">
      <c r="A103" s="120">
        <v>89</v>
      </c>
      <c r="B103" s="115" t="s">
        <v>192</v>
      </c>
      <c r="C103" s="120" t="s">
        <v>30</v>
      </c>
      <c r="D103" s="198">
        <v>2.98</v>
      </c>
      <c r="E103" s="199">
        <v>450</v>
      </c>
      <c r="F103" s="120">
        <f t="shared" si="2"/>
        <v>1341</v>
      </c>
    </row>
    <row r="104" spans="1:6">
      <c r="A104" s="120">
        <v>90</v>
      </c>
      <c r="B104" s="121" t="s">
        <v>193</v>
      </c>
      <c r="C104" s="122" t="s">
        <v>50</v>
      </c>
      <c r="D104" s="198">
        <v>103.5</v>
      </c>
      <c r="E104" s="123">
        <v>18.5</v>
      </c>
      <c r="F104" s="120">
        <f t="shared" si="2"/>
        <v>1914.75</v>
      </c>
    </row>
    <row r="105" spans="1:6" ht="15" customHeight="1">
      <c r="A105" s="120">
        <v>91</v>
      </c>
      <c r="B105" s="190" t="s">
        <v>194</v>
      </c>
      <c r="C105" s="206" t="s">
        <v>21</v>
      </c>
      <c r="D105" s="211">
        <v>165.6</v>
      </c>
      <c r="E105" s="217">
        <v>19</v>
      </c>
      <c r="F105" s="120">
        <f t="shared" si="2"/>
        <v>3146.4</v>
      </c>
    </row>
    <row r="106" spans="1:6">
      <c r="A106" s="120">
        <v>92</v>
      </c>
      <c r="B106" s="117" t="s">
        <v>197</v>
      </c>
      <c r="C106" s="122" t="s">
        <v>50</v>
      </c>
      <c r="D106" s="198">
        <v>103.5</v>
      </c>
      <c r="E106" s="123">
        <v>13.63</v>
      </c>
      <c r="F106" s="120">
        <f t="shared" si="2"/>
        <v>1410.7050000000002</v>
      </c>
    </row>
    <row r="107" spans="1:6">
      <c r="A107" s="120">
        <v>93</v>
      </c>
      <c r="B107" s="190" t="s">
        <v>199</v>
      </c>
      <c r="C107" s="206" t="s">
        <v>21</v>
      </c>
      <c r="D107" s="212">
        <v>1367.3</v>
      </c>
      <c r="E107" s="217">
        <v>5.25</v>
      </c>
      <c r="F107" s="120">
        <f t="shared" si="2"/>
        <v>7178.3249999999998</v>
      </c>
    </row>
    <row r="108" spans="1:6">
      <c r="A108" s="120">
        <v>94</v>
      </c>
      <c r="B108" s="117" t="s">
        <v>200</v>
      </c>
      <c r="C108" s="122" t="s">
        <v>21</v>
      </c>
      <c r="D108" s="198">
        <v>3400</v>
      </c>
      <c r="E108" s="123">
        <v>4.2</v>
      </c>
      <c r="F108" s="120">
        <f t="shared" si="2"/>
        <v>14280</v>
      </c>
    </row>
    <row r="109" spans="1:6">
      <c r="A109" s="120">
        <v>95</v>
      </c>
      <c r="B109" s="117" t="s">
        <v>202</v>
      </c>
      <c r="C109" s="122" t="s">
        <v>21</v>
      </c>
      <c r="D109" s="198">
        <v>3400</v>
      </c>
      <c r="E109" s="123">
        <v>2.2000000000000002</v>
      </c>
      <c r="F109" s="120">
        <f t="shared" si="2"/>
        <v>7480.0000000000009</v>
      </c>
    </row>
    <row r="110" spans="1:6">
      <c r="A110" s="120">
        <v>96</v>
      </c>
      <c r="B110" s="117" t="s">
        <v>599</v>
      </c>
      <c r="C110" s="122" t="s">
        <v>21</v>
      </c>
      <c r="D110" s="198">
        <v>3400</v>
      </c>
      <c r="E110" s="123">
        <v>2.4</v>
      </c>
      <c r="F110" s="120">
        <f t="shared" si="2"/>
        <v>8160</v>
      </c>
    </row>
    <row r="111" spans="1:6">
      <c r="A111" s="120">
        <v>97</v>
      </c>
      <c r="B111" s="190" t="s">
        <v>207</v>
      </c>
      <c r="C111" s="206" t="s">
        <v>21</v>
      </c>
      <c r="D111" s="211">
        <v>1842</v>
      </c>
      <c r="E111" s="217">
        <v>5.2</v>
      </c>
      <c r="F111" s="120">
        <f t="shared" si="2"/>
        <v>9578.4</v>
      </c>
    </row>
    <row r="112" spans="1:6">
      <c r="A112" s="120">
        <v>98</v>
      </c>
      <c r="B112" s="190" t="s">
        <v>208</v>
      </c>
      <c r="C112" s="206" t="s">
        <v>21</v>
      </c>
      <c r="D112" s="211">
        <v>1842</v>
      </c>
      <c r="E112" s="217">
        <v>4.5</v>
      </c>
      <c r="F112" s="120">
        <f t="shared" si="2"/>
        <v>8289</v>
      </c>
    </row>
    <row r="113" spans="1:6">
      <c r="A113" s="120">
        <v>99</v>
      </c>
      <c r="B113" s="121" t="s">
        <v>594</v>
      </c>
      <c r="C113" s="122" t="s">
        <v>21</v>
      </c>
      <c r="D113" s="198">
        <v>463.25</v>
      </c>
      <c r="E113" s="123">
        <v>7.5</v>
      </c>
      <c r="F113" s="120">
        <f t="shared" si="2"/>
        <v>3474.375</v>
      </c>
    </row>
    <row r="114" spans="1:6">
      <c r="A114" s="120">
        <v>100</v>
      </c>
      <c r="B114" s="190" t="s">
        <v>211</v>
      </c>
      <c r="C114" s="206" t="s">
        <v>21</v>
      </c>
      <c r="D114" s="211">
        <v>1378.75</v>
      </c>
      <c r="E114" s="217">
        <v>12</v>
      </c>
      <c r="F114" s="114">
        <f t="shared" si="2"/>
        <v>16545</v>
      </c>
    </row>
    <row r="115" spans="1:6">
      <c r="A115" s="120">
        <v>101</v>
      </c>
      <c r="B115" s="121" t="s">
        <v>595</v>
      </c>
      <c r="C115" s="122" t="s">
        <v>21</v>
      </c>
      <c r="D115" s="198">
        <v>12.6</v>
      </c>
      <c r="E115" s="123">
        <v>80</v>
      </c>
      <c r="F115" s="120">
        <f t="shared" si="2"/>
        <v>1008</v>
      </c>
    </row>
    <row r="116" spans="1:6">
      <c r="A116" s="120">
        <v>102</v>
      </c>
      <c r="B116" s="117" t="s">
        <v>215</v>
      </c>
      <c r="C116" s="122" t="s">
        <v>21</v>
      </c>
      <c r="D116" s="198">
        <v>6.3</v>
      </c>
      <c r="E116" s="123">
        <v>100</v>
      </c>
      <c r="F116" s="120">
        <f t="shared" si="2"/>
        <v>630</v>
      </c>
    </row>
    <row r="117" spans="1:6">
      <c r="A117" s="120">
        <v>103</v>
      </c>
      <c r="B117" s="117" t="s">
        <v>217</v>
      </c>
      <c r="C117" s="122" t="s">
        <v>21</v>
      </c>
      <c r="D117" s="198">
        <v>120.96</v>
      </c>
      <c r="E117" s="118">
        <v>45</v>
      </c>
      <c r="F117" s="120">
        <f t="shared" si="2"/>
        <v>5443.2</v>
      </c>
    </row>
    <row r="118" spans="1:6">
      <c r="A118" s="120">
        <v>104</v>
      </c>
      <c r="B118" s="117" t="s">
        <v>218</v>
      </c>
      <c r="C118" s="122" t="s">
        <v>21</v>
      </c>
      <c r="D118" s="198">
        <v>101.4</v>
      </c>
      <c r="E118" s="123">
        <v>37.72</v>
      </c>
      <c r="F118" s="123">
        <f t="shared" si="2"/>
        <v>3824.808</v>
      </c>
    </row>
    <row r="119" spans="1:6">
      <c r="A119" s="120">
        <v>105</v>
      </c>
      <c r="B119" s="117" t="s">
        <v>220</v>
      </c>
      <c r="C119" s="122" t="s">
        <v>21</v>
      </c>
      <c r="D119" s="198">
        <v>101.4</v>
      </c>
      <c r="E119" s="123">
        <v>31.53</v>
      </c>
      <c r="F119" s="123">
        <f t="shared" si="2"/>
        <v>3197.1420000000003</v>
      </c>
    </row>
    <row r="120" spans="1:6">
      <c r="A120" s="120">
        <v>106</v>
      </c>
      <c r="B120" s="117" t="s">
        <v>222</v>
      </c>
      <c r="C120" s="122" t="s">
        <v>34</v>
      </c>
      <c r="D120" s="198">
        <v>32.6</v>
      </c>
      <c r="E120" s="123">
        <v>43.22</v>
      </c>
      <c r="F120" s="123">
        <f t="shared" si="2"/>
        <v>1408.972</v>
      </c>
    </row>
    <row r="121" spans="1:6">
      <c r="A121" s="120">
        <v>107</v>
      </c>
      <c r="B121" s="190" t="s">
        <v>223</v>
      </c>
      <c r="C121" s="206" t="s">
        <v>21</v>
      </c>
      <c r="D121" s="211">
        <v>70</v>
      </c>
      <c r="E121" s="217">
        <v>19.14</v>
      </c>
      <c r="F121" s="120">
        <f t="shared" si="2"/>
        <v>1339.8</v>
      </c>
    </row>
    <row r="122" spans="1:6" ht="28.5">
      <c r="A122" s="120">
        <v>108</v>
      </c>
      <c r="B122" s="190" t="s">
        <v>224</v>
      </c>
      <c r="C122" s="206" t="s">
        <v>21</v>
      </c>
      <c r="D122" s="211">
        <v>112.3</v>
      </c>
      <c r="E122" s="217">
        <v>19.14</v>
      </c>
      <c r="F122" s="120">
        <f t="shared" si="2"/>
        <v>2149.422</v>
      </c>
    </row>
    <row r="123" spans="1:6">
      <c r="A123" s="120">
        <v>109</v>
      </c>
      <c r="B123" s="190" t="s">
        <v>225</v>
      </c>
      <c r="C123" s="206" t="s">
        <v>21</v>
      </c>
      <c r="D123" s="211">
        <v>805</v>
      </c>
      <c r="E123" s="217">
        <v>11.87</v>
      </c>
      <c r="F123" s="120">
        <f t="shared" si="2"/>
        <v>9555.3499999999985</v>
      </c>
    </row>
    <row r="124" spans="1:6">
      <c r="A124" s="120">
        <v>110</v>
      </c>
      <c r="B124" s="190" t="s">
        <v>227</v>
      </c>
      <c r="C124" s="206" t="s">
        <v>21</v>
      </c>
      <c r="D124" s="211">
        <v>3.5</v>
      </c>
      <c r="E124" s="217">
        <v>23.76</v>
      </c>
      <c r="F124" s="120">
        <f t="shared" si="2"/>
        <v>83.160000000000011</v>
      </c>
    </row>
    <row r="125" spans="1:6" ht="28.5">
      <c r="A125" s="120">
        <v>111</v>
      </c>
      <c r="B125" s="190" t="s">
        <v>228</v>
      </c>
      <c r="C125" s="206" t="s">
        <v>21</v>
      </c>
      <c r="D125" s="211">
        <v>40.5</v>
      </c>
      <c r="E125" s="217">
        <v>20</v>
      </c>
      <c r="F125" s="120">
        <f t="shared" si="2"/>
        <v>810</v>
      </c>
    </row>
    <row r="126" spans="1:6" ht="28.5">
      <c r="A126" s="120">
        <v>112</v>
      </c>
      <c r="B126" s="190" t="s">
        <v>230</v>
      </c>
      <c r="C126" s="206" t="s">
        <v>21</v>
      </c>
      <c r="D126" s="211">
        <v>36.5</v>
      </c>
      <c r="E126" s="217">
        <v>10.92</v>
      </c>
      <c r="F126" s="120">
        <f t="shared" si="2"/>
        <v>398.58</v>
      </c>
    </row>
    <row r="127" spans="1:6">
      <c r="A127" s="120">
        <v>113</v>
      </c>
      <c r="B127" s="190" t="s">
        <v>233</v>
      </c>
      <c r="C127" s="206" t="s">
        <v>50</v>
      </c>
      <c r="D127" s="211">
        <v>204</v>
      </c>
      <c r="E127" s="217">
        <v>13.5</v>
      </c>
      <c r="F127" s="120">
        <f t="shared" si="2"/>
        <v>2754</v>
      </c>
    </row>
    <row r="128" spans="1:6">
      <c r="A128" s="120">
        <v>114</v>
      </c>
      <c r="B128" s="117" t="s">
        <v>235</v>
      </c>
      <c r="C128" s="122" t="s">
        <v>21</v>
      </c>
      <c r="D128" s="198">
        <v>1400</v>
      </c>
      <c r="E128" s="123">
        <v>7.5</v>
      </c>
      <c r="F128" s="120">
        <f t="shared" si="2"/>
        <v>10500</v>
      </c>
    </row>
    <row r="129" spans="1:6">
      <c r="A129" s="120">
        <v>115</v>
      </c>
      <c r="B129" s="117" t="s">
        <v>237</v>
      </c>
      <c r="C129" s="122" t="s">
        <v>21</v>
      </c>
      <c r="D129" s="198">
        <v>150</v>
      </c>
      <c r="E129" s="123">
        <v>5.5</v>
      </c>
      <c r="F129" s="120">
        <f t="shared" si="2"/>
        <v>825</v>
      </c>
    </row>
    <row r="130" spans="1:6">
      <c r="A130" s="120"/>
      <c r="B130" s="188" t="s">
        <v>241</v>
      </c>
      <c r="C130" s="203"/>
      <c r="D130" s="205"/>
      <c r="E130" s="123"/>
      <c r="F130" s="120">
        <f t="shared" si="2"/>
        <v>0</v>
      </c>
    </row>
    <row r="131" spans="1:6">
      <c r="A131" s="120">
        <v>116</v>
      </c>
      <c r="B131" s="117" t="s">
        <v>240</v>
      </c>
      <c r="C131" s="122" t="s">
        <v>149</v>
      </c>
      <c r="D131" s="198">
        <v>60</v>
      </c>
      <c r="E131" s="123">
        <v>0.46</v>
      </c>
      <c r="F131" s="120">
        <f t="shared" si="2"/>
        <v>27.6</v>
      </c>
    </row>
    <row r="132" spans="1:6">
      <c r="A132" s="120">
        <v>117</v>
      </c>
      <c r="B132" s="117" t="s">
        <v>244</v>
      </c>
      <c r="C132" s="122" t="s">
        <v>149</v>
      </c>
      <c r="D132" s="198">
        <v>540</v>
      </c>
      <c r="E132" s="123">
        <v>0.67</v>
      </c>
      <c r="F132" s="120">
        <f t="shared" si="2"/>
        <v>361.8</v>
      </c>
    </row>
    <row r="133" spans="1:6">
      <c r="A133" s="120">
        <v>118</v>
      </c>
      <c r="B133" s="117" t="s">
        <v>245</v>
      </c>
      <c r="C133" s="122" t="s">
        <v>149</v>
      </c>
      <c r="D133" s="198">
        <v>300</v>
      </c>
      <c r="E133" s="123">
        <v>1.06</v>
      </c>
      <c r="F133" s="120">
        <f t="shared" si="2"/>
        <v>318</v>
      </c>
    </row>
    <row r="134" spans="1:6">
      <c r="A134" s="120">
        <v>119</v>
      </c>
      <c r="B134" s="117" t="s">
        <v>247</v>
      </c>
      <c r="C134" s="122" t="s">
        <v>149</v>
      </c>
      <c r="D134" s="198">
        <v>400</v>
      </c>
      <c r="E134" s="123">
        <v>1.56</v>
      </c>
      <c r="F134" s="120">
        <f t="shared" si="2"/>
        <v>624</v>
      </c>
    </row>
    <row r="135" spans="1:6">
      <c r="A135" s="120">
        <v>120</v>
      </c>
      <c r="B135" s="117" t="s">
        <v>249</v>
      </c>
      <c r="C135" s="122" t="s">
        <v>23</v>
      </c>
      <c r="D135" s="198">
        <v>250</v>
      </c>
      <c r="E135" s="123">
        <v>0.05</v>
      </c>
      <c r="F135" s="120">
        <f t="shared" si="2"/>
        <v>12.5</v>
      </c>
    </row>
    <row r="136" spans="1:6">
      <c r="A136" s="120">
        <v>121</v>
      </c>
      <c r="B136" s="117" t="s">
        <v>250</v>
      </c>
      <c r="C136" s="122" t="s">
        <v>23</v>
      </c>
      <c r="D136" s="198">
        <v>250</v>
      </c>
      <c r="E136" s="123">
        <v>0.06</v>
      </c>
      <c r="F136" s="120">
        <f t="shared" ref="F136:F199" si="3">D136*E136</f>
        <v>15</v>
      </c>
    </row>
    <row r="137" spans="1:6">
      <c r="A137" s="120">
        <v>122</v>
      </c>
      <c r="B137" s="117" t="s">
        <v>252</v>
      </c>
      <c r="C137" s="122" t="s">
        <v>23</v>
      </c>
      <c r="D137" s="198">
        <v>150</v>
      </c>
      <c r="E137" s="123">
        <v>0.12</v>
      </c>
      <c r="F137" s="120">
        <f t="shared" si="3"/>
        <v>18</v>
      </c>
    </row>
    <row r="138" spans="1:6">
      <c r="A138" s="120">
        <v>123</v>
      </c>
      <c r="B138" s="117" t="s">
        <v>254</v>
      </c>
      <c r="C138" s="122" t="s">
        <v>23</v>
      </c>
      <c r="D138" s="198">
        <v>130</v>
      </c>
      <c r="E138" s="123">
        <v>0.22</v>
      </c>
      <c r="F138" s="120">
        <f t="shared" si="3"/>
        <v>28.6</v>
      </c>
    </row>
    <row r="139" spans="1:6">
      <c r="A139" s="120">
        <v>124</v>
      </c>
      <c r="B139" s="117" t="s">
        <v>256</v>
      </c>
      <c r="C139" s="122" t="s">
        <v>23</v>
      </c>
      <c r="D139" s="198">
        <v>120</v>
      </c>
      <c r="E139" s="123">
        <v>0.06</v>
      </c>
      <c r="F139" s="120">
        <f t="shared" si="3"/>
        <v>7.1999999999999993</v>
      </c>
    </row>
    <row r="140" spans="1:6">
      <c r="A140" s="120">
        <v>125</v>
      </c>
      <c r="B140" s="117" t="s">
        <v>258</v>
      </c>
      <c r="C140" s="122" t="s">
        <v>23</v>
      </c>
      <c r="D140" s="198">
        <v>120</v>
      </c>
      <c r="E140" s="123">
        <v>0.09</v>
      </c>
      <c r="F140" s="120">
        <f t="shared" si="3"/>
        <v>10.799999999999999</v>
      </c>
    </row>
    <row r="141" spans="1:6">
      <c r="A141" s="120">
        <v>126</v>
      </c>
      <c r="B141" s="117" t="s">
        <v>260</v>
      </c>
      <c r="C141" s="122" t="s">
        <v>23</v>
      </c>
      <c r="D141" s="198">
        <v>80</v>
      </c>
      <c r="E141" s="123">
        <v>0.15</v>
      </c>
      <c r="F141" s="120">
        <f t="shared" si="3"/>
        <v>12</v>
      </c>
    </row>
    <row r="142" spans="1:6">
      <c r="A142" s="120">
        <v>127</v>
      </c>
      <c r="B142" s="117" t="s">
        <v>262</v>
      </c>
      <c r="C142" s="122" t="s">
        <v>23</v>
      </c>
      <c r="D142" s="198">
        <v>60</v>
      </c>
      <c r="E142" s="123">
        <v>0.22</v>
      </c>
      <c r="F142" s="120">
        <f t="shared" si="3"/>
        <v>13.2</v>
      </c>
    </row>
    <row r="143" spans="1:6">
      <c r="A143" s="120">
        <v>128</v>
      </c>
      <c r="B143" s="117" t="s">
        <v>264</v>
      </c>
      <c r="C143" s="122" t="s">
        <v>23</v>
      </c>
      <c r="D143" s="198">
        <v>50</v>
      </c>
      <c r="E143" s="123">
        <v>0.03</v>
      </c>
      <c r="F143" s="120">
        <f t="shared" si="3"/>
        <v>1.5</v>
      </c>
    </row>
    <row r="144" spans="1:6">
      <c r="A144" s="120">
        <v>129</v>
      </c>
      <c r="B144" s="117" t="s">
        <v>266</v>
      </c>
      <c r="C144" s="122" t="s">
        <v>23</v>
      </c>
      <c r="D144" s="198">
        <v>50</v>
      </c>
      <c r="E144" s="123">
        <v>0.05</v>
      </c>
      <c r="F144" s="120">
        <f t="shared" si="3"/>
        <v>2.5</v>
      </c>
    </row>
    <row r="145" spans="1:6">
      <c r="A145" s="120">
        <v>130</v>
      </c>
      <c r="B145" s="117" t="s">
        <v>268</v>
      </c>
      <c r="C145" s="122" t="s">
        <v>23</v>
      </c>
      <c r="D145" s="198">
        <v>50</v>
      </c>
      <c r="E145" s="123">
        <v>0.09</v>
      </c>
      <c r="F145" s="120">
        <f t="shared" si="3"/>
        <v>4.5</v>
      </c>
    </row>
    <row r="146" spans="1:6">
      <c r="A146" s="120">
        <v>131</v>
      </c>
      <c r="B146" s="117" t="s">
        <v>270</v>
      </c>
      <c r="C146" s="122" t="s">
        <v>23</v>
      </c>
      <c r="D146" s="198">
        <v>50</v>
      </c>
      <c r="E146" s="123">
        <v>0.16</v>
      </c>
      <c r="F146" s="120">
        <f t="shared" si="3"/>
        <v>8</v>
      </c>
    </row>
    <row r="147" spans="1:6">
      <c r="A147" s="120">
        <v>132</v>
      </c>
      <c r="B147" s="117" t="s">
        <v>273</v>
      </c>
      <c r="C147" s="122" t="s">
        <v>23</v>
      </c>
      <c r="D147" s="198">
        <v>10</v>
      </c>
      <c r="E147" s="123">
        <v>7.0000000000000007E-2</v>
      </c>
      <c r="F147" s="120">
        <f t="shared" si="3"/>
        <v>0.70000000000000007</v>
      </c>
    </row>
    <row r="148" spans="1:6">
      <c r="A148" s="120">
        <v>133</v>
      </c>
      <c r="B148" s="117" t="s">
        <v>274</v>
      </c>
      <c r="C148" s="122" t="s">
        <v>23</v>
      </c>
      <c r="D148" s="198">
        <v>30</v>
      </c>
      <c r="E148" s="123">
        <v>0.08</v>
      </c>
      <c r="F148" s="120">
        <f t="shared" si="3"/>
        <v>2.4</v>
      </c>
    </row>
    <row r="149" spans="1:6">
      <c r="A149" s="120">
        <v>134</v>
      </c>
      <c r="B149" s="117" t="s">
        <v>276</v>
      </c>
      <c r="C149" s="122" t="s">
        <v>23</v>
      </c>
      <c r="D149" s="198">
        <v>20</v>
      </c>
      <c r="E149" s="123">
        <v>0.2</v>
      </c>
      <c r="F149" s="120">
        <f t="shared" si="3"/>
        <v>4</v>
      </c>
    </row>
    <row r="150" spans="1:6">
      <c r="A150" s="120">
        <v>135</v>
      </c>
      <c r="B150" s="117" t="s">
        <v>278</v>
      </c>
      <c r="C150" s="122" t="s">
        <v>23</v>
      </c>
      <c r="D150" s="198">
        <v>20</v>
      </c>
      <c r="E150" s="123">
        <v>0.26</v>
      </c>
      <c r="F150" s="120">
        <f t="shared" si="3"/>
        <v>5.2</v>
      </c>
    </row>
    <row r="151" spans="1:6">
      <c r="A151" s="120">
        <v>136</v>
      </c>
      <c r="B151" s="117" t="s">
        <v>280</v>
      </c>
      <c r="C151" s="122" t="s">
        <v>23</v>
      </c>
      <c r="D151" s="198">
        <v>70</v>
      </c>
      <c r="E151" s="123">
        <v>0.11</v>
      </c>
      <c r="F151" s="120">
        <f t="shared" si="3"/>
        <v>7.7</v>
      </c>
    </row>
    <row r="152" spans="1:6">
      <c r="A152" s="120">
        <v>137</v>
      </c>
      <c r="B152" s="117" t="s">
        <v>282</v>
      </c>
      <c r="C152" s="122" t="s">
        <v>23</v>
      </c>
      <c r="D152" s="198">
        <v>80</v>
      </c>
      <c r="E152" s="123">
        <v>0.15</v>
      </c>
      <c r="F152" s="120">
        <f t="shared" si="3"/>
        <v>12</v>
      </c>
    </row>
    <row r="153" spans="1:6">
      <c r="A153" s="120">
        <v>138</v>
      </c>
      <c r="B153" s="117" t="s">
        <v>284</v>
      </c>
      <c r="C153" s="122" t="s">
        <v>23</v>
      </c>
      <c r="D153" s="198">
        <v>26</v>
      </c>
      <c r="E153" s="123">
        <v>0.02</v>
      </c>
      <c r="F153" s="120">
        <f t="shared" si="3"/>
        <v>0.52</v>
      </c>
    </row>
    <row r="154" spans="1:6">
      <c r="A154" s="120">
        <v>139</v>
      </c>
      <c r="B154" s="117" t="s">
        <v>286</v>
      </c>
      <c r="C154" s="122" t="s">
        <v>23</v>
      </c>
      <c r="D154" s="198">
        <v>50</v>
      </c>
      <c r="E154" s="123">
        <v>0.28000000000000003</v>
      </c>
      <c r="F154" s="120">
        <f t="shared" si="3"/>
        <v>14.000000000000002</v>
      </c>
    </row>
    <row r="155" spans="1:6">
      <c r="A155" s="120">
        <v>140</v>
      </c>
      <c r="B155" s="117" t="s">
        <v>288</v>
      </c>
      <c r="C155" s="122" t="s">
        <v>23</v>
      </c>
      <c r="D155" s="198">
        <v>30</v>
      </c>
      <c r="E155" s="123">
        <v>0.27</v>
      </c>
      <c r="F155" s="120">
        <f t="shared" si="3"/>
        <v>8.1000000000000014</v>
      </c>
    </row>
    <row r="156" spans="1:6">
      <c r="A156" s="120">
        <v>141</v>
      </c>
      <c r="B156" s="117" t="s">
        <v>290</v>
      </c>
      <c r="C156" s="122" t="s">
        <v>23</v>
      </c>
      <c r="D156" s="198">
        <v>10</v>
      </c>
      <c r="E156" s="123">
        <v>0.01</v>
      </c>
      <c r="F156" s="120">
        <f t="shared" si="3"/>
        <v>0.1</v>
      </c>
    </row>
    <row r="157" spans="1:6">
      <c r="A157" s="120">
        <v>142</v>
      </c>
      <c r="B157" s="117" t="s">
        <v>292</v>
      </c>
      <c r="C157" s="122" t="s">
        <v>23</v>
      </c>
      <c r="D157" s="198">
        <v>10</v>
      </c>
      <c r="E157" s="123">
        <v>0.01</v>
      </c>
      <c r="F157" s="120">
        <f t="shared" si="3"/>
        <v>0.1</v>
      </c>
    </row>
    <row r="158" spans="1:6">
      <c r="A158" s="120">
        <v>143</v>
      </c>
      <c r="B158" s="117" t="s">
        <v>294</v>
      </c>
      <c r="C158" s="122" t="s">
        <v>23</v>
      </c>
      <c r="D158" s="198">
        <v>20</v>
      </c>
      <c r="E158" s="123">
        <v>0.01</v>
      </c>
      <c r="F158" s="120">
        <f t="shared" si="3"/>
        <v>0.2</v>
      </c>
    </row>
    <row r="159" spans="1:6">
      <c r="A159" s="120">
        <v>144</v>
      </c>
      <c r="B159" s="117" t="s">
        <v>297</v>
      </c>
      <c r="C159" s="122" t="s">
        <v>23</v>
      </c>
      <c r="D159" s="198">
        <v>10</v>
      </c>
      <c r="E159" s="123">
        <v>0.05</v>
      </c>
      <c r="F159" s="120">
        <f t="shared" si="3"/>
        <v>0.5</v>
      </c>
    </row>
    <row r="160" spans="1:6">
      <c r="A160" s="120">
        <v>145</v>
      </c>
      <c r="B160" s="117" t="s">
        <v>298</v>
      </c>
      <c r="C160" s="122" t="s">
        <v>23</v>
      </c>
      <c r="D160" s="198">
        <v>20</v>
      </c>
      <c r="E160" s="123">
        <v>0.06</v>
      </c>
      <c r="F160" s="120">
        <f t="shared" si="3"/>
        <v>1.2</v>
      </c>
    </row>
    <row r="161" spans="1:6">
      <c r="A161" s="120">
        <v>146</v>
      </c>
      <c r="B161" s="117" t="s">
        <v>300</v>
      </c>
      <c r="C161" s="122" t="s">
        <v>23</v>
      </c>
      <c r="D161" s="198">
        <v>20</v>
      </c>
      <c r="E161" s="123">
        <v>0.04</v>
      </c>
      <c r="F161" s="120">
        <f t="shared" si="3"/>
        <v>0.8</v>
      </c>
    </row>
    <row r="162" spans="1:6">
      <c r="A162" s="120">
        <v>147</v>
      </c>
      <c r="B162" s="117" t="s">
        <v>302</v>
      </c>
      <c r="C162" s="122" t="s">
        <v>23</v>
      </c>
      <c r="D162" s="198">
        <v>60</v>
      </c>
      <c r="E162" s="123">
        <v>0.08</v>
      </c>
      <c r="F162" s="120">
        <f t="shared" si="3"/>
        <v>4.8</v>
      </c>
    </row>
    <row r="163" spans="1:6">
      <c r="A163" s="120">
        <v>148</v>
      </c>
      <c r="B163" s="117" t="s">
        <v>304</v>
      </c>
      <c r="C163" s="122" t="s">
        <v>23</v>
      </c>
      <c r="D163" s="198">
        <v>5</v>
      </c>
      <c r="E163" s="123">
        <v>1.5</v>
      </c>
      <c r="F163" s="120">
        <f t="shared" si="3"/>
        <v>7.5</v>
      </c>
    </row>
    <row r="164" spans="1:6">
      <c r="A164" s="120">
        <v>149</v>
      </c>
      <c r="B164" s="117" t="s">
        <v>306</v>
      </c>
      <c r="C164" s="122" t="s">
        <v>23</v>
      </c>
      <c r="D164" s="198">
        <v>5</v>
      </c>
      <c r="E164" s="123">
        <v>2.88</v>
      </c>
      <c r="F164" s="120">
        <f t="shared" si="3"/>
        <v>14.399999999999999</v>
      </c>
    </row>
    <row r="165" spans="1:6">
      <c r="A165" s="120">
        <v>150</v>
      </c>
      <c r="B165" s="117" t="s">
        <v>308</v>
      </c>
      <c r="C165" s="122" t="s">
        <v>23</v>
      </c>
      <c r="D165" s="198">
        <v>6</v>
      </c>
      <c r="E165" s="123">
        <v>3.71</v>
      </c>
      <c r="F165" s="120">
        <f t="shared" si="3"/>
        <v>22.259999999999998</v>
      </c>
    </row>
    <row r="166" spans="1:6">
      <c r="A166" s="120">
        <v>151</v>
      </c>
      <c r="B166" s="117" t="s">
        <v>310</v>
      </c>
      <c r="C166" s="122" t="s">
        <v>23</v>
      </c>
      <c r="D166" s="198">
        <v>6</v>
      </c>
      <c r="E166" s="123">
        <v>2.58</v>
      </c>
      <c r="F166" s="120">
        <f t="shared" si="3"/>
        <v>15.48</v>
      </c>
    </row>
    <row r="167" spans="1:6">
      <c r="A167" s="120">
        <v>152</v>
      </c>
      <c r="B167" s="117" t="s">
        <v>311</v>
      </c>
      <c r="C167" s="122" t="s">
        <v>23</v>
      </c>
      <c r="D167" s="198">
        <v>6</v>
      </c>
      <c r="E167" s="123">
        <v>2.58</v>
      </c>
      <c r="F167" s="120">
        <f t="shared" si="3"/>
        <v>15.48</v>
      </c>
    </row>
    <row r="168" spans="1:6">
      <c r="A168" s="120">
        <v>153</v>
      </c>
      <c r="B168" s="117" t="s">
        <v>312</v>
      </c>
      <c r="C168" s="122" t="s">
        <v>23</v>
      </c>
      <c r="D168" s="198">
        <v>5</v>
      </c>
      <c r="E168" s="123">
        <v>1.5</v>
      </c>
      <c r="F168" s="120">
        <f t="shared" si="3"/>
        <v>7.5</v>
      </c>
    </row>
    <row r="169" spans="1:6">
      <c r="A169" s="120">
        <v>154</v>
      </c>
      <c r="B169" s="117" t="s">
        <v>313</v>
      </c>
      <c r="C169" s="122" t="s">
        <v>23</v>
      </c>
      <c r="D169" s="198">
        <v>1</v>
      </c>
      <c r="E169" s="123">
        <v>3.03</v>
      </c>
      <c r="F169" s="120">
        <f t="shared" si="3"/>
        <v>3.03</v>
      </c>
    </row>
    <row r="170" spans="1:6">
      <c r="A170" s="120">
        <v>155</v>
      </c>
      <c r="B170" s="117" t="s">
        <v>314</v>
      </c>
      <c r="C170" s="122" t="s">
        <v>23</v>
      </c>
      <c r="D170" s="198">
        <v>260</v>
      </c>
      <c r="E170" s="123">
        <v>0.4</v>
      </c>
      <c r="F170" s="120">
        <f t="shared" si="3"/>
        <v>104</v>
      </c>
    </row>
    <row r="171" spans="1:6">
      <c r="A171" s="120">
        <v>156</v>
      </c>
      <c r="B171" s="117" t="s">
        <v>315</v>
      </c>
      <c r="C171" s="122" t="s">
        <v>23</v>
      </c>
      <c r="D171" s="198">
        <v>1290</v>
      </c>
      <c r="E171" s="123">
        <v>4.5</v>
      </c>
      <c r="F171" s="120">
        <f t="shared" si="3"/>
        <v>5805</v>
      </c>
    </row>
    <row r="172" spans="1:6">
      <c r="A172" s="120">
        <v>157</v>
      </c>
      <c r="B172" s="117" t="s">
        <v>317</v>
      </c>
      <c r="C172" s="122" t="s">
        <v>23</v>
      </c>
      <c r="D172" s="198">
        <v>117</v>
      </c>
      <c r="E172" s="123">
        <v>2.2000000000000002</v>
      </c>
      <c r="F172" s="120">
        <f t="shared" si="3"/>
        <v>257.40000000000003</v>
      </c>
    </row>
    <row r="173" spans="1:6">
      <c r="A173" s="120">
        <v>158</v>
      </c>
      <c r="B173" s="117" t="s">
        <v>318</v>
      </c>
      <c r="C173" s="122" t="s">
        <v>23</v>
      </c>
      <c r="D173" s="198">
        <v>137</v>
      </c>
      <c r="E173" s="123">
        <v>2.17</v>
      </c>
      <c r="F173" s="120">
        <f t="shared" si="3"/>
        <v>297.28999999999996</v>
      </c>
    </row>
    <row r="174" spans="1:6">
      <c r="A174" s="120">
        <v>159</v>
      </c>
      <c r="B174" s="117" t="s">
        <v>319</v>
      </c>
      <c r="C174" s="122" t="s">
        <v>23</v>
      </c>
      <c r="D174" s="198">
        <v>117</v>
      </c>
      <c r="E174" s="123">
        <v>1.89</v>
      </c>
      <c r="F174" s="120">
        <f t="shared" si="3"/>
        <v>221.13</v>
      </c>
    </row>
    <row r="175" spans="1:6">
      <c r="A175" s="120">
        <v>160</v>
      </c>
      <c r="B175" s="117" t="s">
        <v>321</v>
      </c>
      <c r="C175" s="122" t="s">
        <v>23</v>
      </c>
      <c r="D175" s="198">
        <v>6</v>
      </c>
      <c r="E175" s="123">
        <v>33.4</v>
      </c>
      <c r="F175" s="120">
        <f t="shared" si="3"/>
        <v>200.39999999999998</v>
      </c>
    </row>
    <row r="176" spans="1:6">
      <c r="A176" s="120">
        <v>161</v>
      </c>
      <c r="B176" s="117" t="s">
        <v>322</v>
      </c>
      <c r="C176" s="122" t="s">
        <v>23</v>
      </c>
      <c r="D176" s="198">
        <v>3</v>
      </c>
      <c r="E176" s="123">
        <v>16.670000000000002</v>
      </c>
      <c r="F176" s="120">
        <f t="shared" si="3"/>
        <v>50.010000000000005</v>
      </c>
    </row>
    <row r="177" spans="1:7">
      <c r="A177" s="120">
        <v>162</v>
      </c>
      <c r="B177" s="117" t="s">
        <v>323</v>
      </c>
      <c r="C177" s="122" t="s">
        <v>23</v>
      </c>
      <c r="D177" s="198">
        <v>3</v>
      </c>
      <c r="E177" s="123">
        <v>15.15</v>
      </c>
      <c r="F177" s="120">
        <f t="shared" si="3"/>
        <v>45.45</v>
      </c>
    </row>
    <row r="178" spans="1:7">
      <c r="A178" s="120">
        <v>163</v>
      </c>
      <c r="B178" s="117" t="s">
        <v>324</v>
      </c>
      <c r="C178" s="122" t="s">
        <v>23</v>
      </c>
      <c r="D178" s="198">
        <v>3</v>
      </c>
      <c r="E178" s="123">
        <v>47.7</v>
      </c>
      <c r="F178" s="120">
        <f t="shared" si="3"/>
        <v>143.10000000000002</v>
      </c>
    </row>
    <row r="179" spans="1:7">
      <c r="A179" s="120">
        <v>164</v>
      </c>
      <c r="B179" s="117" t="s">
        <v>325</v>
      </c>
      <c r="C179" s="122" t="s">
        <v>23</v>
      </c>
      <c r="D179" s="198">
        <v>3</v>
      </c>
      <c r="E179" s="123">
        <v>2.71</v>
      </c>
      <c r="F179" s="120">
        <f t="shared" si="3"/>
        <v>8.129999999999999</v>
      </c>
    </row>
    <row r="180" spans="1:7">
      <c r="A180" s="120">
        <v>165</v>
      </c>
      <c r="B180" s="117" t="s">
        <v>327</v>
      </c>
      <c r="C180" s="122" t="s">
        <v>149</v>
      </c>
      <c r="D180" s="198">
        <v>50</v>
      </c>
      <c r="E180" s="123">
        <v>0.1</v>
      </c>
      <c r="F180" s="120">
        <f t="shared" si="3"/>
        <v>5</v>
      </c>
    </row>
    <row r="181" spans="1:7">
      <c r="A181" s="120">
        <v>166</v>
      </c>
      <c r="B181" s="117" t="s">
        <v>329</v>
      </c>
      <c r="C181" s="122" t="s">
        <v>149</v>
      </c>
      <c r="D181" s="198">
        <v>500</v>
      </c>
      <c r="E181" s="123">
        <v>0.1</v>
      </c>
      <c r="F181" s="120">
        <f t="shared" si="3"/>
        <v>50</v>
      </c>
    </row>
    <row r="182" spans="1:7">
      <c r="A182" s="120">
        <v>167</v>
      </c>
      <c r="B182" s="117" t="s">
        <v>331</v>
      </c>
      <c r="C182" s="122" t="s">
        <v>149</v>
      </c>
      <c r="D182" s="198">
        <v>300</v>
      </c>
      <c r="E182" s="123">
        <v>0.13</v>
      </c>
      <c r="F182" s="120">
        <f t="shared" si="3"/>
        <v>39</v>
      </c>
    </row>
    <row r="183" spans="1:7">
      <c r="A183" s="120">
        <v>168</v>
      </c>
      <c r="B183" s="117" t="s">
        <v>333</v>
      </c>
      <c r="C183" s="122" t="s">
        <v>149</v>
      </c>
      <c r="D183" s="198">
        <v>400</v>
      </c>
      <c r="E183" s="123">
        <v>0.26</v>
      </c>
      <c r="F183" s="120">
        <f t="shared" si="3"/>
        <v>104</v>
      </c>
    </row>
    <row r="184" spans="1:7">
      <c r="A184" s="120">
        <v>169</v>
      </c>
      <c r="B184" s="117" t="s">
        <v>335</v>
      </c>
      <c r="C184" s="122" t="s">
        <v>23</v>
      </c>
      <c r="D184" s="198">
        <v>5000</v>
      </c>
      <c r="E184" s="123">
        <v>0.02</v>
      </c>
      <c r="F184" s="120">
        <f t="shared" si="3"/>
        <v>100</v>
      </c>
    </row>
    <row r="185" spans="1:7">
      <c r="A185" s="120">
        <v>170</v>
      </c>
      <c r="B185" s="117" t="s">
        <v>337</v>
      </c>
      <c r="C185" s="122" t="s">
        <v>23</v>
      </c>
      <c r="D185" s="198">
        <v>5000</v>
      </c>
      <c r="E185" s="123">
        <v>0.02</v>
      </c>
      <c r="F185" s="120">
        <f t="shared" si="3"/>
        <v>100</v>
      </c>
    </row>
    <row r="186" spans="1:7">
      <c r="A186" s="120">
        <v>171</v>
      </c>
      <c r="B186" s="117" t="s">
        <v>339</v>
      </c>
      <c r="C186" s="122" t="s">
        <v>23</v>
      </c>
      <c r="D186" s="198">
        <v>126</v>
      </c>
      <c r="E186" s="123">
        <v>6.64</v>
      </c>
      <c r="F186" s="120">
        <f t="shared" si="3"/>
        <v>836.64</v>
      </c>
    </row>
    <row r="187" spans="1:7">
      <c r="A187" s="120">
        <v>172</v>
      </c>
      <c r="B187" s="117" t="s">
        <v>341</v>
      </c>
      <c r="C187" s="122" t="s">
        <v>23</v>
      </c>
      <c r="D187" s="198">
        <v>3</v>
      </c>
      <c r="E187" s="114">
        <v>1264.2</v>
      </c>
      <c r="F187" s="120">
        <f t="shared" si="3"/>
        <v>3792.6000000000004</v>
      </c>
      <c r="G187" s="193"/>
    </row>
    <row r="188" spans="1:7">
      <c r="A188" s="120"/>
      <c r="B188" s="188" t="s">
        <v>344</v>
      </c>
      <c r="C188" s="203"/>
      <c r="D188" s="205"/>
      <c r="E188" s="114"/>
      <c r="F188" s="120">
        <f t="shared" si="3"/>
        <v>0</v>
      </c>
    </row>
    <row r="189" spans="1:7">
      <c r="A189" s="120">
        <v>173</v>
      </c>
      <c r="B189" s="117" t="s">
        <v>345</v>
      </c>
      <c r="C189" s="122" t="s">
        <v>149</v>
      </c>
      <c r="D189" s="198">
        <v>62</v>
      </c>
      <c r="E189" s="114">
        <v>6.4</v>
      </c>
      <c r="F189" s="120">
        <f t="shared" si="3"/>
        <v>396.8</v>
      </c>
    </row>
    <row r="190" spans="1:7">
      <c r="A190" s="120">
        <v>174</v>
      </c>
      <c r="B190" s="117" t="s">
        <v>347</v>
      </c>
      <c r="C190" s="122" t="s">
        <v>149</v>
      </c>
      <c r="D190" s="198">
        <v>78.5</v>
      </c>
      <c r="E190" s="114">
        <v>5.8</v>
      </c>
      <c r="F190" s="120">
        <f t="shared" si="3"/>
        <v>455.3</v>
      </c>
    </row>
    <row r="191" spans="1:7" ht="28.5">
      <c r="A191" s="120">
        <v>175</v>
      </c>
      <c r="B191" s="117" t="s">
        <v>349</v>
      </c>
      <c r="C191" s="122" t="s">
        <v>23</v>
      </c>
      <c r="D191" s="198">
        <v>6</v>
      </c>
      <c r="E191" s="114">
        <v>3.3</v>
      </c>
      <c r="F191" s="120">
        <f t="shared" si="3"/>
        <v>19.799999999999997</v>
      </c>
    </row>
    <row r="192" spans="1:7">
      <c r="A192" s="120">
        <v>176</v>
      </c>
      <c r="B192" s="117" t="s">
        <v>351</v>
      </c>
      <c r="C192" s="122" t="s">
        <v>23</v>
      </c>
      <c r="D192" s="198">
        <v>1</v>
      </c>
      <c r="E192" s="114">
        <v>2.8</v>
      </c>
      <c r="F192" s="120">
        <f t="shared" si="3"/>
        <v>2.8</v>
      </c>
    </row>
    <row r="193" spans="1:6">
      <c r="A193" s="120">
        <v>177</v>
      </c>
      <c r="B193" s="117" t="s">
        <v>353</v>
      </c>
      <c r="C193" s="122" t="s">
        <v>23</v>
      </c>
      <c r="D193" s="198">
        <v>6</v>
      </c>
      <c r="E193" s="114">
        <v>65.599999999999994</v>
      </c>
      <c r="F193" s="120">
        <f t="shared" si="3"/>
        <v>393.59999999999997</v>
      </c>
    </row>
    <row r="194" spans="1:6">
      <c r="A194" s="120">
        <v>178</v>
      </c>
      <c r="B194" s="117" t="s">
        <v>355</v>
      </c>
      <c r="C194" s="122" t="s">
        <v>23</v>
      </c>
      <c r="D194" s="198">
        <v>12</v>
      </c>
      <c r="E194" s="114">
        <v>2.7</v>
      </c>
      <c r="F194" s="120">
        <f t="shared" si="3"/>
        <v>32.400000000000006</v>
      </c>
    </row>
    <row r="195" spans="1:6">
      <c r="A195" s="120">
        <v>179</v>
      </c>
      <c r="B195" s="117" t="s">
        <v>357</v>
      </c>
      <c r="C195" s="122" t="s">
        <v>23</v>
      </c>
      <c r="D195" s="198">
        <v>5</v>
      </c>
      <c r="E195" s="114">
        <v>4.7</v>
      </c>
      <c r="F195" s="120">
        <f t="shared" si="3"/>
        <v>23.5</v>
      </c>
    </row>
    <row r="196" spans="1:6">
      <c r="A196" s="120">
        <v>180</v>
      </c>
      <c r="B196" s="117" t="s">
        <v>358</v>
      </c>
      <c r="C196" s="122" t="s">
        <v>23</v>
      </c>
      <c r="D196" s="198">
        <v>15</v>
      </c>
      <c r="E196" s="114">
        <v>0.4</v>
      </c>
      <c r="F196" s="120">
        <f t="shared" si="3"/>
        <v>6</v>
      </c>
    </row>
    <row r="197" spans="1:6">
      <c r="A197" s="120">
        <v>181</v>
      </c>
      <c r="B197" s="117" t="s">
        <v>360</v>
      </c>
      <c r="C197" s="122" t="s">
        <v>21</v>
      </c>
      <c r="D197" s="198">
        <v>8</v>
      </c>
      <c r="E197" s="114">
        <v>5</v>
      </c>
      <c r="F197" s="120">
        <f t="shared" si="3"/>
        <v>40</v>
      </c>
    </row>
    <row r="198" spans="1:6">
      <c r="A198" s="120">
        <v>182</v>
      </c>
      <c r="B198" s="117" t="s">
        <v>361</v>
      </c>
      <c r="C198" s="122" t="s">
        <v>50</v>
      </c>
      <c r="D198" s="198">
        <v>62</v>
      </c>
      <c r="E198" s="114">
        <v>3.2</v>
      </c>
      <c r="F198" s="120">
        <f t="shared" si="3"/>
        <v>198.4</v>
      </c>
    </row>
    <row r="199" spans="1:6">
      <c r="A199" s="120"/>
      <c r="B199" s="188" t="s">
        <v>363</v>
      </c>
      <c r="C199" s="203"/>
      <c r="D199" s="205"/>
      <c r="E199" s="114"/>
      <c r="F199" s="120">
        <f t="shared" si="3"/>
        <v>0</v>
      </c>
    </row>
    <row r="200" spans="1:6">
      <c r="A200" s="120">
        <v>183</v>
      </c>
      <c r="B200" s="117" t="s">
        <v>364</v>
      </c>
      <c r="C200" s="122" t="s">
        <v>23</v>
      </c>
      <c r="D200" s="198">
        <v>2</v>
      </c>
      <c r="E200" s="114">
        <v>40</v>
      </c>
      <c r="F200" s="120">
        <f t="shared" ref="F200:F263" si="4">D200*E200</f>
        <v>80</v>
      </c>
    </row>
    <row r="201" spans="1:6" ht="28.5">
      <c r="A201" s="120">
        <v>184</v>
      </c>
      <c r="B201" s="117" t="s">
        <v>365</v>
      </c>
      <c r="C201" s="122" t="s">
        <v>23</v>
      </c>
      <c r="D201" s="198">
        <v>6</v>
      </c>
      <c r="E201" s="114">
        <v>7.5</v>
      </c>
      <c r="F201" s="120">
        <f t="shared" si="4"/>
        <v>45</v>
      </c>
    </row>
    <row r="202" spans="1:6">
      <c r="A202" s="120">
        <v>185</v>
      </c>
      <c r="B202" s="117" t="s">
        <v>368</v>
      </c>
      <c r="C202" s="122" t="s">
        <v>23</v>
      </c>
      <c r="D202" s="198">
        <v>1</v>
      </c>
      <c r="E202" s="114">
        <v>1.9</v>
      </c>
      <c r="F202" s="120">
        <f t="shared" si="4"/>
        <v>1.9</v>
      </c>
    </row>
    <row r="203" spans="1:6">
      <c r="A203" s="120">
        <v>186</v>
      </c>
      <c r="B203" s="117" t="s">
        <v>371</v>
      </c>
      <c r="C203" s="122" t="s">
        <v>23</v>
      </c>
      <c r="D203" s="198">
        <v>1</v>
      </c>
      <c r="E203" s="114">
        <v>7.3</v>
      </c>
      <c r="F203" s="120">
        <f t="shared" si="4"/>
        <v>7.3</v>
      </c>
    </row>
    <row r="204" spans="1:6">
      <c r="A204" s="120">
        <v>187</v>
      </c>
      <c r="B204" s="117" t="s">
        <v>372</v>
      </c>
      <c r="C204" s="122" t="s">
        <v>23</v>
      </c>
      <c r="D204" s="198">
        <v>1</v>
      </c>
      <c r="E204" s="114">
        <v>8</v>
      </c>
      <c r="F204" s="120">
        <f t="shared" si="4"/>
        <v>8</v>
      </c>
    </row>
    <row r="205" spans="1:6">
      <c r="A205" s="120">
        <v>188</v>
      </c>
      <c r="B205" s="117" t="s">
        <v>374</v>
      </c>
      <c r="C205" s="122" t="s">
        <v>23</v>
      </c>
      <c r="D205" s="198">
        <v>1</v>
      </c>
      <c r="E205" s="114">
        <v>8.5</v>
      </c>
      <c r="F205" s="120">
        <f t="shared" si="4"/>
        <v>8.5</v>
      </c>
    </row>
    <row r="206" spans="1:6">
      <c r="A206" s="120">
        <v>189</v>
      </c>
      <c r="B206" s="117" t="s">
        <v>377</v>
      </c>
      <c r="C206" s="122" t="s">
        <v>23</v>
      </c>
      <c r="D206" s="198">
        <v>1</v>
      </c>
      <c r="E206" s="114">
        <v>13.1</v>
      </c>
      <c r="F206" s="120">
        <f t="shared" si="4"/>
        <v>13.1</v>
      </c>
    </row>
    <row r="207" spans="1:6">
      <c r="A207" s="120">
        <v>190</v>
      </c>
      <c r="B207" s="117" t="s">
        <v>382</v>
      </c>
      <c r="C207" s="122" t="s">
        <v>23</v>
      </c>
      <c r="D207" s="198">
        <v>28</v>
      </c>
      <c r="E207" s="114">
        <v>5.0999999999999996</v>
      </c>
      <c r="F207" s="120">
        <f t="shared" si="4"/>
        <v>142.79999999999998</v>
      </c>
    </row>
    <row r="208" spans="1:6">
      <c r="A208" s="120">
        <v>191</v>
      </c>
      <c r="B208" s="117" t="s">
        <v>383</v>
      </c>
      <c r="C208" s="122" t="s">
        <v>23</v>
      </c>
      <c r="D208" s="198">
        <v>50</v>
      </c>
      <c r="E208" s="114">
        <v>5.2</v>
      </c>
      <c r="F208" s="120">
        <f t="shared" si="4"/>
        <v>260</v>
      </c>
    </row>
    <row r="209" spans="1:6" ht="28.5">
      <c r="A209" s="120">
        <v>192</v>
      </c>
      <c r="B209" s="117" t="s">
        <v>381</v>
      </c>
      <c r="C209" s="122" t="s">
        <v>23</v>
      </c>
      <c r="D209" s="198">
        <v>4</v>
      </c>
      <c r="E209" s="114">
        <v>4.8</v>
      </c>
      <c r="F209" s="120">
        <f t="shared" si="4"/>
        <v>19.2</v>
      </c>
    </row>
    <row r="210" spans="1:6">
      <c r="A210" s="120">
        <v>193</v>
      </c>
      <c r="B210" s="117" t="s">
        <v>384</v>
      </c>
      <c r="C210" s="122" t="s">
        <v>23</v>
      </c>
      <c r="D210" s="198">
        <v>1</v>
      </c>
      <c r="E210" s="114">
        <v>1.3</v>
      </c>
      <c r="F210" s="120">
        <f t="shared" si="4"/>
        <v>1.3</v>
      </c>
    </row>
    <row r="211" spans="1:6">
      <c r="A211" s="120">
        <v>194</v>
      </c>
      <c r="B211" s="117" t="s">
        <v>386</v>
      </c>
      <c r="C211" s="122" t="s">
        <v>23</v>
      </c>
      <c r="D211" s="198">
        <v>3</v>
      </c>
      <c r="E211" s="114">
        <v>1.5</v>
      </c>
      <c r="F211" s="120">
        <f t="shared" si="4"/>
        <v>4.5</v>
      </c>
    </row>
    <row r="212" spans="1:6">
      <c r="A212" s="120">
        <v>195</v>
      </c>
      <c r="B212" s="117" t="s">
        <v>388</v>
      </c>
      <c r="C212" s="122" t="s">
        <v>23</v>
      </c>
      <c r="D212" s="198">
        <v>2</v>
      </c>
      <c r="E212" s="114">
        <v>1.5</v>
      </c>
      <c r="F212" s="120">
        <f t="shared" si="4"/>
        <v>3</v>
      </c>
    </row>
    <row r="213" spans="1:6">
      <c r="A213" s="120">
        <v>196</v>
      </c>
      <c r="B213" s="117" t="s">
        <v>390</v>
      </c>
      <c r="C213" s="122" t="s">
        <v>23</v>
      </c>
      <c r="D213" s="198">
        <v>1</v>
      </c>
      <c r="E213" s="114">
        <v>1.6</v>
      </c>
      <c r="F213" s="120">
        <f t="shared" si="4"/>
        <v>1.6</v>
      </c>
    </row>
    <row r="214" spans="1:6">
      <c r="A214" s="120">
        <v>197</v>
      </c>
      <c r="B214" s="117" t="s">
        <v>392</v>
      </c>
      <c r="C214" s="122" t="s">
        <v>23</v>
      </c>
      <c r="D214" s="198">
        <v>1</v>
      </c>
      <c r="E214" s="114">
        <v>1.7</v>
      </c>
      <c r="F214" s="120">
        <f t="shared" si="4"/>
        <v>1.7</v>
      </c>
    </row>
    <row r="215" spans="1:6">
      <c r="A215" s="120">
        <v>198</v>
      </c>
      <c r="B215" s="117" t="s">
        <v>395</v>
      </c>
      <c r="C215" s="122" t="s">
        <v>23</v>
      </c>
      <c r="D215" s="198">
        <v>5</v>
      </c>
      <c r="E215" s="114">
        <v>2.2000000000000002</v>
      </c>
      <c r="F215" s="120">
        <f t="shared" si="4"/>
        <v>11</v>
      </c>
    </row>
    <row r="216" spans="1:6" ht="28.5">
      <c r="A216" s="120">
        <v>199</v>
      </c>
      <c r="B216" s="117" t="s">
        <v>397</v>
      </c>
      <c r="C216" s="122" t="s">
        <v>23</v>
      </c>
      <c r="D216" s="198">
        <v>10</v>
      </c>
      <c r="E216" s="114">
        <v>4.8</v>
      </c>
      <c r="F216" s="120">
        <f t="shared" si="4"/>
        <v>48</v>
      </c>
    </row>
    <row r="217" spans="1:6">
      <c r="A217" s="120">
        <v>200</v>
      </c>
      <c r="B217" s="117" t="s">
        <v>398</v>
      </c>
      <c r="C217" s="122" t="s">
        <v>23</v>
      </c>
      <c r="D217" s="198">
        <v>4</v>
      </c>
      <c r="E217" s="114">
        <v>5.5</v>
      </c>
      <c r="F217" s="120">
        <f t="shared" si="4"/>
        <v>22</v>
      </c>
    </row>
    <row r="218" spans="1:6">
      <c r="A218" s="120">
        <v>201</v>
      </c>
      <c r="B218" s="117" t="s">
        <v>400</v>
      </c>
      <c r="C218" s="122" t="s">
        <v>23</v>
      </c>
      <c r="D218" s="198">
        <v>4</v>
      </c>
      <c r="E218" s="114">
        <v>3.6</v>
      </c>
      <c r="F218" s="120">
        <f t="shared" si="4"/>
        <v>14.4</v>
      </c>
    </row>
    <row r="219" spans="1:6">
      <c r="A219" s="120">
        <v>202</v>
      </c>
      <c r="B219" s="117" t="s">
        <v>403</v>
      </c>
      <c r="C219" s="122" t="s">
        <v>23</v>
      </c>
      <c r="D219" s="198">
        <v>20</v>
      </c>
      <c r="E219" s="114">
        <v>2.7</v>
      </c>
      <c r="F219" s="120">
        <f t="shared" si="4"/>
        <v>54</v>
      </c>
    </row>
    <row r="220" spans="1:6">
      <c r="A220" s="120">
        <v>203</v>
      </c>
      <c r="B220" s="117" t="s">
        <v>404</v>
      </c>
      <c r="C220" s="122" t="s">
        <v>406</v>
      </c>
      <c r="D220" s="198">
        <v>1</v>
      </c>
      <c r="E220" s="114">
        <v>2.6</v>
      </c>
      <c r="F220" s="120">
        <f t="shared" si="4"/>
        <v>2.6</v>
      </c>
    </row>
    <row r="221" spans="1:6">
      <c r="A221" s="120">
        <v>204</v>
      </c>
      <c r="B221" s="117" t="s">
        <v>407</v>
      </c>
      <c r="C221" s="122" t="s">
        <v>149</v>
      </c>
      <c r="D221" s="198">
        <v>72</v>
      </c>
      <c r="E221" s="114">
        <v>2.2000000000000002</v>
      </c>
      <c r="F221" s="120">
        <f t="shared" si="4"/>
        <v>158.4</v>
      </c>
    </row>
    <row r="222" spans="1:6">
      <c r="A222" s="120">
        <v>205</v>
      </c>
      <c r="B222" s="117" t="s">
        <v>409</v>
      </c>
      <c r="C222" s="122" t="s">
        <v>23</v>
      </c>
      <c r="D222" s="198">
        <v>50</v>
      </c>
      <c r="E222" s="114">
        <v>0.3</v>
      </c>
      <c r="F222" s="120">
        <f t="shared" si="4"/>
        <v>15</v>
      </c>
    </row>
    <row r="223" spans="1:6">
      <c r="A223" s="120">
        <v>206</v>
      </c>
      <c r="B223" s="117" t="s">
        <v>411</v>
      </c>
      <c r="C223" s="122" t="s">
        <v>23</v>
      </c>
      <c r="D223" s="198">
        <v>100</v>
      </c>
      <c r="E223" s="114">
        <v>0.4</v>
      </c>
      <c r="F223" s="120">
        <f t="shared" si="4"/>
        <v>40</v>
      </c>
    </row>
    <row r="224" spans="1:6">
      <c r="A224" s="120">
        <v>207</v>
      </c>
      <c r="B224" s="117" t="s">
        <v>414</v>
      </c>
      <c r="C224" s="122" t="s">
        <v>23</v>
      </c>
      <c r="D224" s="198">
        <v>100</v>
      </c>
      <c r="E224" s="114">
        <v>0.1</v>
      </c>
      <c r="F224" s="120">
        <f t="shared" si="4"/>
        <v>10</v>
      </c>
    </row>
    <row r="225" spans="1:6">
      <c r="A225" s="120">
        <v>208</v>
      </c>
      <c r="B225" s="117" t="s">
        <v>415</v>
      </c>
      <c r="C225" s="122" t="s">
        <v>149</v>
      </c>
      <c r="D225" s="198">
        <v>30</v>
      </c>
      <c r="E225" s="114">
        <v>1.8</v>
      </c>
      <c r="F225" s="120">
        <f t="shared" si="4"/>
        <v>54</v>
      </c>
    </row>
    <row r="226" spans="1:6">
      <c r="A226" s="120">
        <v>209</v>
      </c>
      <c r="B226" s="117" t="s">
        <v>417</v>
      </c>
      <c r="C226" s="122" t="s">
        <v>23</v>
      </c>
      <c r="D226" s="198">
        <v>30</v>
      </c>
      <c r="E226" s="114">
        <v>2.7</v>
      </c>
      <c r="F226" s="120">
        <f t="shared" si="4"/>
        <v>81</v>
      </c>
    </row>
    <row r="227" spans="1:6">
      <c r="A227" s="120">
        <v>210</v>
      </c>
      <c r="B227" s="117" t="s">
        <v>419</v>
      </c>
      <c r="C227" s="122" t="s">
        <v>23</v>
      </c>
      <c r="D227" s="198">
        <v>200</v>
      </c>
      <c r="E227" s="114">
        <v>0.2</v>
      </c>
      <c r="F227" s="120">
        <f t="shared" si="4"/>
        <v>40</v>
      </c>
    </row>
    <row r="228" spans="1:6">
      <c r="A228" s="120">
        <v>211</v>
      </c>
      <c r="B228" s="117" t="s">
        <v>421</v>
      </c>
      <c r="C228" s="122" t="s">
        <v>149</v>
      </c>
      <c r="D228" s="198">
        <v>150</v>
      </c>
      <c r="E228" s="114">
        <v>1.4</v>
      </c>
      <c r="F228" s="120">
        <f t="shared" si="4"/>
        <v>210</v>
      </c>
    </row>
    <row r="229" spans="1:6">
      <c r="A229" s="120">
        <v>212</v>
      </c>
      <c r="B229" s="117" t="s">
        <v>423</v>
      </c>
      <c r="C229" s="122" t="s">
        <v>23</v>
      </c>
      <c r="D229" s="198">
        <v>250</v>
      </c>
      <c r="E229" s="114">
        <v>1.5</v>
      </c>
      <c r="F229" s="120">
        <f t="shared" si="4"/>
        <v>375</v>
      </c>
    </row>
    <row r="230" spans="1:6">
      <c r="A230" s="120">
        <v>213</v>
      </c>
      <c r="B230" s="117" t="s">
        <v>426</v>
      </c>
      <c r="C230" s="122" t="s">
        <v>23</v>
      </c>
      <c r="D230" s="198">
        <v>30</v>
      </c>
      <c r="E230" s="114">
        <v>1.7</v>
      </c>
      <c r="F230" s="120">
        <f t="shared" si="4"/>
        <v>51</v>
      </c>
    </row>
    <row r="231" spans="1:6">
      <c r="A231" s="120">
        <v>214</v>
      </c>
      <c r="B231" s="117" t="s">
        <v>427</v>
      </c>
      <c r="C231" s="122" t="s">
        <v>149</v>
      </c>
      <c r="D231" s="198">
        <v>30</v>
      </c>
      <c r="E231" s="114">
        <v>0.9</v>
      </c>
      <c r="F231" s="120">
        <f t="shared" si="4"/>
        <v>27</v>
      </c>
    </row>
    <row r="232" spans="1:6">
      <c r="A232" s="120">
        <v>215</v>
      </c>
      <c r="B232" s="117" t="s">
        <v>429</v>
      </c>
      <c r="C232" s="122" t="s">
        <v>149</v>
      </c>
      <c r="D232" s="198">
        <v>1500</v>
      </c>
      <c r="E232" s="114">
        <v>0.6</v>
      </c>
      <c r="F232" s="120">
        <f t="shared" si="4"/>
        <v>900</v>
      </c>
    </row>
    <row r="233" spans="1:6">
      <c r="A233" s="120">
        <v>216</v>
      </c>
      <c r="B233" s="117" t="s">
        <v>433</v>
      </c>
      <c r="C233" s="122" t="s">
        <v>149</v>
      </c>
      <c r="D233" s="198">
        <v>2000</v>
      </c>
      <c r="E233" s="114">
        <v>0</v>
      </c>
      <c r="F233" s="120">
        <f t="shared" si="4"/>
        <v>0</v>
      </c>
    </row>
    <row r="234" spans="1:6">
      <c r="A234" s="120">
        <v>217</v>
      </c>
      <c r="B234" s="117" t="s">
        <v>431</v>
      </c>
      <c r="C234" s="122" t="s">
        <v>149</v>
      </c>
      <c r="D234" s="198">
        <v>1000</v>
      </c>
      <c r="E234" s="114">
        <v>1.9</v>
      </c>
      <c r="F234" s="120">
        <f t="shared" si="4"/>
        <v>1900</v>
      </c>
    </row>
    <row r="235" spans="1:6">
      <c r="A235" s="120">
        <v>218</v>
      </c>
      <c r="B235" s="117" t="s">
        <v>436</v>
      </c>
      <c r="C235" s="122" t="s">
        <v>23</v>
      </c>
      <c r="D235" s="198">
        <v>1500</v>
      </c>
      <c r="E235" s="114">
        <v>0</v>
      </c>
      <c r="F235" s="120">
        <f t="shared" si="4"/>
        <v>0</v>
      </c>
    </row>
    <row r="236" spans="1:6">
      <c r="A236" s="120">
        <v>219</v>
      </c>
      <c r="B236" s="117" t="s">
        <v>437</v>
      </c>
      <c r="C236" s="122" t="s">
        <v>23</v>
      </c>
      <c r="D236" s="198">
        <v>200</v>
      </c>
      <c r="E236" s="114">
        <v>0.3</v>
      </c>
      <c r="F236" s="120">
        <f t="shared" si="4"/>
        <v>60</v>
      </c>
    </row>
    <row r="237" spans="1:6" ht="28.5">
      <c r="A237" s="120">
        <v>220</v>
      </c>
      <c r="B237" s="117" t="s">
        <v>439</v>
      </c>
      <c r="C237" s="122" t="s">
        <v>23</v>
      </c>
      <c r="D237" s="198">
        <v>50</v>
      </c>
      <c r="E237" s="114">
        <v>0.3</v>
      </c>
      <c r="F237" s="120">
        <f t="shared" si="4"/>
        <v>15</v>
      </c>
    </row>
    <row r="238" spans="1:6" ht="28.5">
      <c r="A238" s="120">
        <v>221</v>
      </c>
      <c r="B238" s="117" t="s">
        <v>441</v>
      </c>
      <c r="C238" s="122" t="s">
        <v>23</v>
      </c>
      <c r="D238" s="198">
        <v>50</v>
      </c>
      <c r="E238" s="114">
        <v>0.3</v>
      </c>
      <c r="F238" s="120">
        <f t="shared" si="4"/>
        <v>15</v>
      </c>
    </row>
    <row r="239" spans="1:6">
      <c r="A239" s="120">
        <v>222</v>
      </c>
      <c r="B239" s="117" t="s">
        <v>443</v>
      </c>
      <c r="C239" s="122" t="s">
        <v>23</v>
      </c>
      <c r="D239" s="198">
        <v>30</v>
      </c>
      <c r="E239" s="114">
        <v>0.5</v>
      </c>
      <c r="F239" s="120">
        <f t="shared" si="4"/>
        <v>15</v>
      </c>
    </row>
    <row r="240" spans="1:6">
      <c r="A240" s="120">
        <v>223</v>
      </c>
      <c r="B240" s="117" t="s">
        <v>444</v>
      </c>
      <c r="C240" s="122" t="s">
        <v>23</v>
      </c>
      <c r="D240" s="198">
        <v>200</v>
      </c>
      <c r="E240" s="114">
        <v>0.3</v>
      </c>
      <c r="F240" s="120">
        <f t="shared" si="4"/>
        <v>60</v>
      </c>
    </row>
    <row r="241" spans="1:6">
      <c r="A241" s="120">
        <v>224</v>
      </c>
      <c r="B241" s="117" t="s">
        <v>446</v>
      </c>
      <c r="C241" s="122" t="s">
        <v>23</v>
      </c>
      <c r="D241" s="198">
        <v>1</v>
      </c>
      <c r="E241" s="114">
        <v>4.9000000000000004</v>
      </c>
      <c r="F241" s="120">
        <f t="shared" si="4"/>
        <v>4.9000000000000004</v>
      </c>
    </row>
    <row r="242" spans="1:6">
      <c r="A242" s="120">
        <v>225</v>
      </c>
      <c r="B242" s="117" t="s">
        <v>448</v>
      </c>
      <c r="C242" s="122" t="s">
        <v>23</v>
      </c>
      <c r="D242" s="198">
        <v>10</v>
      </c>
      <c r="E242" s="114">
        <v>2.5</v>
      </c>
      <c r="F242" s="120">
        <f t="shared" si="4"/>
        <v>25</v>
      </c>
    </row>
    <row r="243" spans="1:6">
      <c r="A243" s="120">
        <v>226</v>
      </c>
      <c r="B243" s="117" t="s">
        <v>450</v>
      </c>
      <c r="C243" s="122" t="s">
        <v>23</v>
      </c>
      <c r="D243" s="198">
        <v>4</v>
      </c>
      <c r="E243" s="114">
        <v>1.9</v>
      </c>
      <c r="F243" s="120">
        <f t="shared" si="4"/>
        <v>7.6</v>
      </c>
    </row>
    <row r="244" spans="1:6" ht="28.5">
      <c r="A244" s="120">
        <v>227</v>
      </c>
      <c r="B244" s="117" t="s">
        <v>453</v>
      </c>
      <c r="C244" s="122" t="s">
        <v>149</v>
      </c>
      <c r="D244" s="198">
        <v>200</v>
      </c>
      <c r="E244" s="114">
        <v>0.4</v>
      </c>
      <c r="F244" s="120">
        <f t="shared" si="4"/>
        <v>80</v>
      </c>
    </row>
    <row r="245" spans="1:6">
      <c r="A245" s="120">
        <v>228</v>
      </c>
      <c r="B245" s="117" t="s">
        <v>454</v>
      </c>
      <c r="C245" s="122" t="s">
        <v>149</v>
      </c>
      <c r="D245" s="198">
        <v>1700</v>
      </c>
      <c r="E245" s="114">
        <v>0.4</v>
      </c>
      <c r="F245" s="120">
        <f t="shared" si="4"/>
        <v>680</v>
      </c>
    </row>
    <row r="246" spans="1:6">
      <c r="A246" s="120">
        <v>229</v>
      </c>
      <c r="B246" s="117" t="s">
        <v>456</v>
      </c>
      <c r="C246" s="120" t="s">
        <v>149</v>
      </c>
      <c r="D246" s="198">
        <v>1800</v>
      </c>
      <c r="E246" s="114">
        <v>0.4</v>
      </c>
      <c r="F246" s="120">
        <f t="shared" si="4"/>
        <v>720</v>
      </c>
    </row>
    <row r="247" spans="1:6" ht="28.5">
      <c r="A247" s="120">
        <v>230</v>
      </c>
      <c r="B247" s="117" t="s">
        <v>458</v>
      </c>
      <c r="C247" s="122" t="s">
        <v>149</v>
      </c>
      <c r="D247" s="198">
        <v>1700</v>
      </c>
      <c r="E247" s="114">
        <v>0.4</v>
      </c>
      <c r="F247" s="120">
        <f t="shared" si="4"/>
        <v>680</v>
      </c>
    </row>
    <row r="248" spans="1:6" ht="28.5">
      <c r="A248" s="120">
        <v>231</v>
      </c>
      <c r="B248" s="117" t="s">
        <v>460</v>
      </c>
      <c r="C248" s="122" t="s">
        <v>149</v>
      </c>
      <c r="D248" s="198">
        <v>5100</v>
      </c>
      <c r="E248" s="114">
        <v>0.4</v>
      </c>
      <c r="F248" s="120">
        <f t="shared" si="4"/>
        <v>2040</v>
      </c>
    </row>
    <row r="249" spans="1:6">
      <c r="A249" s="120">
        <v>232</v>
      </c>
      <c r="B249" s="117" t="s">
        <v>462</v>
      </c>
      <c r="C249" s="122" t="s">
        <v>149</v>
      </c>
      <c r="D249" s="198">
        <v>1500</v>
      </c>
      <c r="E249" s="114">
        <v>0.5</v>
      </c>
      <c r="F249" s="120">
        <f t="shared" si="4"/>
        <v>750</v>
      </c>
    </row>
    <row r="250" spans="1:6">
      <c r="A250" s="120">
        <v>233</v>
      </c>
      <c r="B250" s="117" t="s">
        <v>464</v>
      </c>
      <c r="C250" s="122" t="s">
        <v>149</v>
      </c>
      <c r="D250" s="198">
        <v>1500</v>
      </c>
      <c r="E250" s="114">
        <v>0.5</v>
      </c>
      <c r="F250" s="120">
        <f t="shared" si="4"/>
        <v>750</v>
      </c>
    </row>
    <row r="251" spans="1:6" ht="28.5">
      <c r="A251" s="120">
        <v>234</v>
      </c>
      <c r="B251" s="117" t="s">
        <v>466</v>
      </c>
      <c r="C251" s="122" t="s">
        <v>149</v>
      </c>
      <c r="D251" s="198">
        <v>1500</v>
      </c>
      <c r="E251" s="114">
        <v>0.5</v>
      </c>
      <c r="F251" s="120">
        <f t="shared" si="4"/>
        <v>750</v>
      </c>
    </row>
    <row r="252" spans="1:6" ht="28.5">
      <c r="A252" s="120">
        <v>235</v>
      </c>
      <c r="B252" s="117" t="s">
        <v>468</v>
      </c>
      <c r="C252" s="122" t="s">
        <v>149</v>
      </c>
      <c r="D252" s="198">
        <v>4500</v>
      </c>
      <c r="E252" s="114">
        <v>0.3</v>
      </c>
      <c r="F252" s="120">
        <f t="shared" si="4"/>
        <v>1350</v>
      </c>
    </row>
    <row r="253" spans="1:6" ht="28.5">
      <c r="A253" s="120">
        <v>236</v>
      </c>
      <c r="B253" s="117" t="s">
        <v>470</v>
      </c>
      <c r="C253" s="122" t="s">
        <v>149</v>
      </c>
      <c r="D253" s="198">
        <v>5100</v>
      </c>
      <c r="E253" s="114">
        <v>0.3</v>
      </c>
      <c r="F253" s="120">
        <f t="shared" si="4"/>
        <v>1530</v>
      </c>
    </row>
    <row r="254" spans="1:6" ht="28.5">
      <c r="A254" s="120">
        <v>237</v>
      </c>
      <c r="B254" s="117" t="s">
        <v>472</v>
      </c>
      <c r="C254" s="122" t="s">
        <v>149</v>
      </c>
      <c r="D254" s="198">
        <v>4500</v>
      </c>
      <c r="E254" s="114">
        <v>0.4</v>
      </c>
      <c r="F254" s="120">
        <f t="shared" si="4"/>
        <v>1800</v>
      </c>
    </row>
    <row r="255" spans="1:6">
      <c r="A255" s="120">
        <v>238</v>
      </c>
      <c r="B255" s="117" t="s">
        <v>475</v>
      </c>
      <c r="C255" s="122" t="s">
        <v>149</v>
      </c>
      <c r="D255" s="198">
        <v>100</v>
      </c>
      <c r="E255" s="114">
        <v>0.3</v>
      </c>
      <c r="F255" s="120">
        <f t="shared" si="4"/>
        <v>30</v>
      </c>
    </row>
    <row r="256" spans="1:6">
      <c r="A256" s="120">
        <v>239</v>
      </c>
      <c r="B256" s="117" t="s">
        <v>476</v>
      </c>
      <c r="C256" s="122" t="s">
        <v>149</v>
      </c>
      <c r="D256" s="198">
        <v>50</v>
      </c>
      <c r="E256" s="114">
        <v>0.3</v>
      </c>
      <c r="F256" s="120">
        <f t="shared" si="4"/>
        <v>15</v>
      </c>
    </row>
    <row r="257" spans="1:6">
      <c r="A257" s="120">
        <v>240</v>
      </c>
      <c r="B257" s="117" t="s">
        <v>478</v>
      </c>
      <c r="C257" s="122" t="s">
        <v>149</v>
      </c>
      <c r="D257" s="198">
        <v>10</v>
      </c>
      <c r="E257" s="114">
        <v>0.4</v>
      </c>
      <c r="F257" s="120">
        <f t="shared" si="4"/>
        <v>4</v>
      </c>
    </row>
    <row r="258" spans="1:6">
      <c r="A258" s="120">
        <v>241</v>
      </c>
      <c r="B258" s="117" t="s">
        <v>480</v>
      </c>
      <c r="C258" s="122" t="s">
        <v>149</v>
      </c>
      <c r="D258" s="198">
        <v>5</v>
      </c>
      <c r="E258" s="114">
        <v>0.5</v>
      </c>
      <c r="F258" s="120">
        <f t="shared" si="4"/>
        <v>2.5</v>
      </c>
    </row>
    <row r="259" spans="1:6">
      <c r="A259" s="120">
        <v>242</v>
      </c>
      <c r="B259" s="117" t="s">
        <v>482</v>
      </c>
      <c r="C259" s="122" t="s">
        <v>149</v>
      </c>
      <c r="D259" s="198">
        <v>15</v>
      </c>
      <c r="E259" s="114">
        <v>0.7</v>
      </c>
      <c r="F259" s="120">
        <f t="shared" si="4"/>
        <v>10.5</v>
      </c>
    </row>
    <row r="260" spans="1:6">
      <c r="A260" s="120">
        <v>243</v>
      </c>
      <c r="B260" s="117" t="s">
        <v>484</v>
      </c>
      <c r="C260" s="122" t="s">
        <v>149</v>
      </c>
      <c r="D260" s="198">
        <v>70</v>
      </c>
      <c r="E260" s="114">
        <v>0.7</v>
      </c>
      <c r="F260" s="120">
        <f t="shared" si="4"/>
        <v>49</v>
      </c>
    </row>
    <row r="261" spans="1:6">
      <c r="A261" s="120">
        <v>244</v>
      </c>
      <c r="B261" s="117" t="s">
        <v>486</v>
      </c>
      <c r="C261" s="122" t="s">
        <v>23</v>
      </c>
      <c r="D261" s="198">
        <v>500</v>
      </c>
      <c r="E261" s="114">
        <v>0.1</v>
      </c>
      <c r="F261" s="120">
        <f t="shared" si="4"/>
        <v>50</v>
      </c>
    </row>
    <row r="262" spans="1:6">
      <c r="A262" s="120">
        <v>245</v>
      </c>
      <c r="B262" s="117" t="s">
        <v>488</v>
      </c>
      <c r="C262" s="122" t="s">
        <v>23</v>
      </c>
      <c r="D262" s="198">
        <v>500</v>
      </c>
      <c r="E262" s="114">
        <v>0.1</v>
      </c>
      <c r="F262" s="120">
        <f t="shared" si="4"/>
        <v>50</v>
      </c>
    </row>
    <row r="263" spans="1:6">
      <c r="A263" s="120">
        <v>246</v>
      </c>
      <c r="B263" s="117" t="s">
        <v>490</v>
      </c>
      <c r="C263" s="122" t="s">
        <v>23</v>
      </c>
      <c r="D263" s="198">
        <v>1000</v>
      </c>
      <c r="E263" s="114">
        <v>0</v>
      </c>
      <c r="F263" s="120">
        <f t="shared" si="4"/>
        <v>0</v>
      </c>
    </row>
    <row r="264" spans="1:6">
      <c r="A264" s="120">
        <v>247</v>
      </c>
      <c r="B264" s="117" t="s">
        <v>492</v>
      </c>
      <c r="C264" s="122" t="s">
        <v>23</v>
      </c>
      <c r="D264" s="198">
        <v>500</v>
      </c>
      <c r="E264" s="114">
        <v>0</v>
      </c>
      <c r="F264" s="120">
        <f t="shared" ref="F264:F290" si="5">D264*E264</f>
        <v>0</v>
      </c>
    </row>
    <row r="265" spans="1:6">
      <c r="A265" s="120">
        <v>248</v>
      </c>
      <c r="B265" s="117" t="s">
        <v>494</v>
      </c>
      <c r="C265" s="122" t="s">
        <v>23</v>
      </c>
      <c r="D265" s="198">
        <v>20</v>
      </c>
      <c r="E265" s="114">
        <v>0</v>
      </c>
      <c r="F265" s="120">
        <f t="shared" si="5"/>
        <v>0</v>
      </c>
    </row>
    <row r="266" spans="1:6">
      <c r="A266" s="120">
        <v>249</v>
      </c>
      <c r="B266" s="117" t="s">
        <v>496</v>
      </c>
      <c r="C266" s="122" t="s">
        <v>23</v>
      </c>
      <c r="D266" s="198">
        <v>20</v>
      </c>
      <c r="E266" s="114">
        <v>0.1</v>
      </c>
      <c r="F266" s="120">
        <f t="shared" si="5"/>
        <v>2</v>
      </c>
    </row>
    <row r="267" spans="1:6">
      <c r="A267" s="120">
        <v>250</v>
      </c>
      <c r="B267" s="117" t="s">
        <v>498</v>
      </c>
      <c r="C267" s="122" t="s">
        <v>23</v>
      </c>
      <c r="D267" s="198">
        <v>150</v>
      </c>
      <c r="E267" s="114">
        <v>1</v>
      </c>
      <c r="F267" s="120">
        <f t="shared" si="5"/>
        <v>150</v>
      </c>
    </row>
    <row r="268" spans="1:6" ht="28.5">
      <c r="A268" s="120">
        <v>251</v>
      </c>
      <c r="B268" s="117" t="s">
        <v>500</v>
      </c>
      <c r="C268" s="122" t="s">
        <v>23</v>
      </c>
      <c r="D268" s="198">
        <v>130</v>
      </c>
      <c r="E268" s="114">
        <v>0.7</v>
      </c>
      <c r="F268" s="120">
        <f t="shared" si="5"/>
        <v>91</v>
      </c>
    </row>
    <row r="269" spans="1:6" ht="28.5">
      <c r="A269" s="120">
        <v>252</v>
      </c>
      <c r="B269" s="117" t="s">
        <v>502</v>
      </c>
      <c r="C269" s="122" t="s">
        <v>23</v>
      </c>
      <c r="D269" s="198">
        <v>5</v>
      </c>
      <c r="E269" s="114">
        <v>0.8</v>
      </c>
      <c r="F269" s="120">
        <f t="shared" si="5"/>
        <v>4</v>
      </c>
    </row>
    <row r="270" spans="1:6">
      <c r="A270" s="120">
        <v>253</v>
      </c>
      <c r="B270" s="117" t="s">
        <v>504</v>
      </c>
      <c r="C270" s="122" t="s">
        <v>23</v>
      </c>
      <c r="D270" s="198">
        <v>5</v>
      </c>
      <c r="E270" s="114">
        <v>0.9</v>
      </c>
      <c r="F270" s="120">
        <f t="shared" si="5"/>
        <v>4.5</v>
      </c>
    </row>
    <row r="271" spans="1:6">
      <c r="A271" s="120">
        <v>254</v>
      </c>
      <c r="B271" s="117" t="s">
        <v>505</v>
      </c>
      <c r="C271" s="122" t="s">
        <v>23</v>
      </c>
      <c r="D271" s="198">
        <v>150</v>
      </c>
      <c r="E271" s="114">
        <v>0.2</v>
      </c>
      <c r="F271" s="120">
        <f t="shared" si="5"/>
        <v>30</v>
      </c>
    </row>
    <row r="272" spans="1:6">
      <c r="A272" s="120">
        <v>255</v>
      </c>
      <c r="B272" s="117" t="s">
        <v>507</v>
      </c>
      <c r="C272" s="122" t="s">
        <v>23</v>
      </c>
      <c r="D272" s="198">
        <v>10</v>
      </c>
      <c r="E272" s="114">
        <v>0.4</v>
      </c>
      <c r="F272" s="120">
        <f t="shared" si="5"/>
        <v>4</v>
      </c>
    </row>
    <row r="273" spans="1:6">
      <c r="A273" s="120">
        <v>256</v>
      </c>
      <c r="B273" s="117" t="s">
        <v>509</v>
      </c>
      <c r="C273" s="122" t="s">
        <v>23</v>
      </c>
      <c r="D273" s="198">
        <v>130</v>
      </c>
      <c r="E273" s="114">
        <v>0.3</v>
      </c>
      <c r="F273" s="120">
        <f t="shared" si="5"/>
        <v>39</v>
      </c>
    </row>
    <row r="274" spans="1:6">
      <c r="A274" s="120">
        <v>257</v>
      </c>
      <c r="B274" s="117" t="s">
        <v>513</v>
      </c>
      <c r="C274" s="122" t="s">
        <v>23</v>
      </c>
      <c r="D274" s="198">
        <v>300</v>
      </c>
      <c r="E274" s="114">
        <v>0.3</v>
      </c>
      <c r="F274" s="120">
        <f t="shared" si="5"/>
        <v>90</v>
      </c>
    </row>
    <row r="275" spans="1:6" ht="28.5">
      <c r="A275" s="120">
        <v>258</v>
      </c>
      <c r="B275" s="117" t="s">
        <v>514</v>
      </c>
      <c r="C275" s="122" t="s">
        <v>23</v>
      </c>
      <c r="D275" s="198">
        <v>55</v>
      </c>
      <c r="E275" s="114">
        <v>0.2</v>
      </c>
      <c r="F275" s="120">
        <f t="shared" si="5"/>
        <v>11</v>
      </c>
    </row>
    <row r="276" spans="1:6">
      <c r="A276" s="120">
        <v>259</v>
      </c>
      <c r="B276" s="117" t="s">
        <v>515</v>
      </c>
      <c r="C276" s="122" t="s">
        <v>23</v>
      </c>
      <c r="D276" s="198">
        <v>10</v>
      </c>
      <c r="E276" s="114">
        <v>0.2</v>
      </c>
      <c r="F276" s="120">
        <f t="shared" si="5"/>
        <v>2</v>
      </c>
    </row>
    <row r="277" spans="1:6">
      <c r="A277" s="120">
        <v>260</v>
      </c>
      <c r="B277" s="117" t="s">
        <v>516</v>
      </c>
      <c r="C277" s="122" t="s">
        <v>23</v>
      </c>
      <c r="D277" s="198">
        <v>35</v>
      </c>
      <c r="E277" s="114">
        <v>0.4</v>
      </c>
      <c r="F277" s="120">
        <f t="shared" si="5"/>
        <v>14</v>
      </c>
    </row>
    <row r="278" spans="1:6">
      <c r="A278" s="120">
        <v>261</v>
      </c>
      <c r="B278" s="117" t="s">
        <v>518</v>
      </c>
      <c r="C278" s="122" t="s">
        <v>23</v>
      </c>
      <c r="D278" s="198">
        <v>15</v>
      </c>
      <c r="E278" s="114">
        <v>0.5</v>
      </c>
      <c r="F278" s="120">
        <f t="shared" si="5"/>
        <v>7.5</v>
      </c>
    </row>
    <row r="279" spans="1:6">
      <c r="A279" s="120">
        <v>262</v>
      </c>
      <c r="B279" s="117" t="s">
        <v>520</v>
      </c>
      <c r="C279" s="122" t="s">
        <v>23</v>
      </c>
      <c r="D279" s="198">
        <v>12</v>
      </c>
      <c r="E279" s="114">
        <v>0.6</v>
      </c>
      <c r="F279" s="120">
        <f t="shared" si="5"/>
        <v>7.1999999999999993</v>
      </c>
    </row>
    <row r="280" spans="1:6" ht="28.5">
      <c r="A280" s="120">
        <v>263</v>
      </c>
      <c r="B280" s="117" t="s">
        <v>522</v>
      </c>
      <c r="C280" s="122" t="s">
        <v>23</v>
      </c>
      <c r="D280" s="198">
        <v>125</v>
      </c>
      <c r="E280" s="114">
        <v>0.7</v>
      </c>
      <c r="F280" s="120">
        <f t="shared" si="5"/>
        <v>87.5</v>
      </c>
    </row>
    <row r="281" spans="1:6" ht="28.5">
      <c r="A281" s="120">
        <v>264</v>
      </c>
      <c r="B281" s="117" t="s">
        <v>524</v>
      </c>
      <c r="C281" s="122" t="s">
        <v>23</v>
      </c>
      <c r="D281" s="198">
        <v>45</v>
      </c>
      <c r="E281" s="114">
        <v>0.6</v>
      </c>
      <c r="F281" s="120">
        <f t="shared" si="5"/>
        <v>27</v>
      </c>
    </row>
    <row r="282" spans="1:6">
      <c r="A282" s="120">
        <v>265</v>
      </c>
      <c r="B282" s="117" t="s">
        <v>526</v>
      </c>
      <c r="C282" s="122" t="s">
        <v>23</v>
      </c>
      <c r="D282" s="198">
        <v>22</v>
      </c>
      <c r="E282" s="114">
        <v>0.5</v>
      </c>
      <c r="F282" s="120">
        <f t="shared" si="5"/>
        <v>11</v>
      </c>
    </row>
    <row r="283" spans="1:6" ht="28.5">
      <c r="A283" s="120">
        <v>266</v>
      </c>
      <c r="B283" s="117" t="s">
        <v>528</v>
      </c>
      <c r="C283" s="122" t="s">
        <v>23</v>
      </c>
      <c r="D283" s="198">
        <v>8</v>
      </c>
      <c r="E283" s="114">
        <v>0.6</v>
      </c>
      <c r="F283" s="120">
        <f t="shared" si="5"/>
        <v>4.8</v>
      </c>
    </row>
    <row r="284" spans="1:6">
      <c r="A284" s="120">
        <v>267</v>
      </c>
      <c r="B284" s="117" t="s">
        <v>530</v>
      </c>
      <c r="C284" s="122" t="s">
        <v>23</v>
      </c>
      <c r="D284" s="198">
        <v>10</v>
      </c>
      <c r="E284" s="114">
        <v>0.7</v>
      </c>
      <c r="F284" s="120">
        <f t="shared" si="5"/>
        <v>7</v>
      </c>
    </row>
    <row r="285" spans="1:6">
      <c r="A285" s="120">
        <v>268</v>
      </c>
      <c r="B285" s="117" t="s">
        <v>532</v>
      </c>
      <c r="C285" s="122" t="s">
        <v>23</v>
      </c>
      <c r="D285" s="198">
        <v>8</v>
      </c>
      <c r="E285" s="114">
        <v>0.7</v>
      </c>
      <c r="F285" s="120">
        <f t="shared" si="5"/>
        <v>5.6</v>
      </c>
    </row>
    <row r="286" spans="1:6">
      <c r="A286" s="120">
        <v>269</v>
      </c>
      <c r="B286" s="117" t="s">
        <v>534</v>
      </c>
      <c r="C286" s="122" t="s">
        <v>23</v>
      </c>
      <c r="D286" s="198">
        <v>1</v>
      </c>
      <c r="E286" s="114">
        <v>0.9</v>
      </c>
      <c r="F286" s="120">
        <f t="shared" si="5"/>
        <v>0.9</v>
      </c>
    </row>
    <row r="287" spans="1:6">
      <c r="A287" s="120">
        <v>270</v>
      </c>
      <c r="B287" s="117" t="s">
        <v>536</v>
      </c>
      <c r="C287" s="122" t="s">
        <v>23</v>
      </c>
      <c r="D287" s="198">
        <v>12</v>
      </c>
      <c r="E287" s="114">
        <v>3.8</v>
      </c>
      <c r="F287" s="120">
        <f t="shared" si="5"/>
        <v>45.599999999999994</v>
      </c>
    </row>
    <row r="288" spans="1:6">
      <c r="A288" s="120">
        <v>271</v>
      </c>
      <c r="B288" s="117" t="s">
        <v>444</v>
      </c>
      <c r="C288" s="122" t="s">
        <v>23</v>
      </c>
      <c r="D288" s="198">
        <v>5</v>
      </c>
      <c r="E288" s="114">
        <v>0.4</v>
      </c>
      <c r="F288" s="120">
        <f t="shared" si="5"/>
        <v>2</v>
      </c>
    </row>
    <row r="289" spans="1:6" ht="28.5">
      <c r="A289" s="120">
        <v>272</v>
      </c>
      <c r="B289" s="117" t="s">
        <v>538</v>
      </c>
      <c r="C289" s="122" t="s">
        <v>149</v>
      </c>
      <c r="D289" s="198">
        <v>40</v>
      </c>
      <c r="E289" s="114">
        <v>6.1</v>
      </c>
      <c r="F289" s="120">
        <f t="shared" si="5"/>
        <v>244</v>
      </c>
    </row>
    <row r="290" spans="1:6">
      <c r="A290" s="120">
        <v>273</v>
      </c>
      <c r="B290" s="117" t="s">
        <v>540</v>
      </c>
      <c r="C290" s="122" t="s">
        <v>23</v>
      </c>
      <c r="D290" s="198">
        <v>1</v>
      </c>
      <c r="E290" s="114">
        <v>4.4000000000000004</v>
      </c>
      <c r="F290" s="120">
        <f t="shared" si="5"/>
        <v>4.4000000000000004</v>
      </c>
    </row>
    <row r="291" spans="1:6">
      <c r="A291" s="196"/>
      <c r="B291" s="200" t="s">
        <v>596</v>
      </c>
      <c r="C291" s="207"/>
      <c r="D291" s="207"/>
      <c r="E291" s="207"/>
      <c r="F291" s="207">
        <f>SUM(F10:F290)</f>
        <v>226703.28200000001</v>
      </c>
    </row>
    <row r="292" spans="1:6">
      <c r="A292" s="196"/>
      <c r="B292" s="200" t="s">
        <v>597</v>
      </c>
      <c r="C292" s="207"/>
      <c r="D292" s="207"/>
      <c r="E292" s="207"/>
      <c r="F292" s="207">
        <f>F291*1.11</f>
        <v>251640.64302000002</v>
      </c>
    </row>
    <row r="293" spans="1:6">
      <c r="A293" s="196"/>
      <c r="B293" s="200" t="s">
        <v>601</v>
      </c>
      <c r="C293" s="207"/>
      <c r="D293" s="207"/>
      <c r="E293" s="207"/>
      <c r="F293" s="220">
        <f>F292*1.2</f>
        <v>301968.77162399999</v>
      </c>
    </row>
  </sheetData>
  <mergeCells count="6">
    <mergeCell ref="A1:F1"/>
    <mergeCell ref="A6:A7"/>
    <mergeCell ref="B6:B7"/>
    <mergeCell ref="C6:C7"/>
    <mergeCell ref="D6:D7"/>
    <mergeCell ref="A3:F3"/>
  </mergeCells>
  <pageMargins left="0.43" right="0.46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ՆԱԽԱՀԱՇԻՎ</vt:lpstr>
      <vt:lpstr>ampop</vt:lpstr>
      <vt:lpstr>caval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</dc:creator>
  <cp:lastModifiedBy>Levon</cp:lastModifiedBy>
  <cp:lastPrinted>2015-06-11T12:05:50Z</cp:lastPrinted>
  <dcterms:created xsi:type="dcterms:W3CDTF">2014-06-04T17:48:46Z</dcterms:created>
  <dcterms:modified xsi:type="dcterms:W3CDTF">2015-06-12T13:47:34Z</dcterms:modified>
</cp:coreProperties>
</file>